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C03905-8524-441F-AF36-2C843FE7B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5" i="1" l="1"/>
  <c r="F215" i="1" s="1"/>
  <c r="G215" i="1" s="1"/>
  <c r="K215" i="1" s="1"/>
  <c r="Q215" i="1"/>
  <c r="E192" i="1"/>
  <c r="F192" i="1" s="1"/>
  <c r="G192" i="1" s="1"/>
  <c r="H192" i="1" s="1"/>
  <c r="Q192" i="1"/>
  <c r="F14" i="1"/>
  <c r="Q214" i="1"/>
  <c r="Q212" i="1"/>
  <c r="Q213" i="1"/>
  <c r="E214" i="1"/>
  <c r="F214" i="1" s="1"/>
  <c r="G214" i="1" s="1"/>
  <c r="K214" i="1" s="1"/>
  <c r="E26" i="1"/>
  <c r="F26" i="1" s="1"/>
  <c r="G26" i="1" s="1"/>
  <c r="I26" i="1" s="1"/>
  <c r="E29" i="1"/>
  <c r="F29" i="1" s="1"/>
  <c r="G29" i="1" s="1"/>
  <c r="I29" i="1" s="1"/>
  <c r="E32" i="1"/>
  <c r="F32" i="1" s="1"/>
  <c r="G32" i="1" s="1"/>
  <c r="I32" i="1" s="1"/>
  <c r="E36" i="1"/>
  <c r="F36" i="1" s="1"/>
  <c r="G36" i="1" s="1"/>
  <c r="E38" i="1"/>
  <c r="F38" i="1"/>
  <c r="G38" i="1" s="1"/>
  <c r="I38" i="1" s="1"/>
  <c r="E41" i="1"/>
  <c r="E42" i="1"/>
  <c r="F42" i="1" s="1"/>
  <c r="G42" i="1" s="1"/>
  <c r="E45" i="1"/>
  <c r="F45" i="1" s="1"/>
  <c r="G45" i="1" s="1"/>
  <c r="I45" i="1" s="1"/>
  <c r="E48" i="1"/>
  <c r="F48" i="1" s="1"/>
  <c r="G48" i="1" s="1"/>
  <c r="I48" i="1" s="1"/>
  <c r="E52" i="1"/>
  <c r="F52" i="1" s="1"/>
  <c r="G52" i="1" s="1"/>
  <c r="I52" i="1" s="1"/>
  <c r="E54" i="1"/>
  <c r="F54" i="1" s="1"/>
  <c r="G54" i="1" s="1"/>
  <c r="I54" i="1" s="1"/>
  <c r="E57" i="1"/>
  <c r="E58" i="1"/>
  <c r="F58" i="1" s="1"/>
  <c r="G58" i="1" s="1"/>
  <c r="I58" i="1" s="1"/>
  <c r="E61" i="1"/>
  <c r="F61" i="1"/>
  <c r="G61" i="1" s="1"/>
  <c r="I61" i="1" s="1"/>
  <c r="E64" i="1"/>
  <c r="F64" i="1" s="1"/>
  <c r="G64" i="1" s="1"/>
  <c r="I64" i="1" s="1"/>
  <c r="E68" i="1"/>
  <c r="F68" i="1" s="1"/>
  <c r="G68" i="1" s="1"/>
  <c r="I68" i="1" s="1"/>
  <c r="E70" i="1"/>
  <c r="F70" i="1"/>
  <c r="G70" i="1" s="1"/>
  <c r="I70" i="1" s="1"/>
  <c r="E73" i="1"/>
  <c r="E74" i="1"/>
  <c r="F74" i="1" s="1"/>
  <c r="G74" i="1" s="1"/>
  <c r="I74" i="1" s="1"/>
  <c r="E77" i="1"/>
  <c r="F77" i="1" s="1"/>
  <c r="G77" i="1" s="1"/>
  <c r="I77" i="1" s="1"/>
  <c r="E80" i="1"/>
  <c r="F80" i="1" s="1"/>
  <c r="G80" i="1" s="1"/>
  <c r="I80" i="1" s="1"/>
  <c r="E81" i="1"/>
  <c r="F81" i="1" s="1"/>
  <c r="G81" i="1" s="1"/>
  <c r="I81" i="1" s="1"/>
  <c r="E82" i="1"/>
  <c r="F82" i="1"/>
  <c r="G82" i="1" s="1"/>
  <c r="I82" i="1" s="1"/>
  <c r="E84" i="1"/>
  <c r="E85" i="1"/>
  <c r="E95" i="2" s="1"/>
  <c r="E86" i="1"/>
  <c r="F86" i="1" s="1"/>
  <c r="G86" i="1" s="1"/>
  <c r="I86" i="1" s="1"/>
  <c r="E88" i="1"/>
  <c r="F88" i="1" s="1"/>
  <c r="G88" i="1" s="1"/>
  <c r="I88" i="1" s="1"/>
  <c r="E89" i="1"/>
  <c r="F89" i="1" s="1"/>
  <c r="G89" i="1" s="1"/>
  <c r="I89" i="1" s="1"/>
  <c r="E90" i="1"/>
  <c r="E92" i="1"/>
  <c r="F92" i="1" s="1"/>
  <c r="G92" i="1" s="1"/>
  <c r="I92" i="1" s="1"/>
  <c r="E93" i="1"/>
  <c r="E94" i="1"/>
  <c r="F94" i="1" s="1"/>
  <c r="G94" i="1" s="1"/>
  <c r="I94" i="1" s="1"/>
  <c r="E96" i="1"/>
  <c r="F96" i="1"/>
  <c r="G96" i="1" s="1"/>
  <c r="I96" i="1" s="1"/>
  <c r="E97" i="1"/>
  <c r="F97" i="1" s="1"/>
  <c r="G97" i="1" s="1"/>
  <c r="I97" i="1" s="1"/>
  <c r="E98" i="1"/>
  <c r="F98" i="1" s="1"/>
  <c r="G98" i="1" s="1"/>
  <c r="I98" i="1" s="1"/>
  <c r="E100" i="1"/>
  <c r="E101" i="1"/>
  <c r="F101" i="1" s="1"/>
  <c r="G101" i="1" s="1"/>
  <c r="I101" i="1" s="1"/>
  <c r="E102" i="1"/>
  <c r="F102" i="1" s="1"/>
  <c r="G102" i="1" s="1"/>
  <c r="I102" i="1" s="1"/>
  <c r="E104" i="1"/>
  <c r="F104" i="1" s="1"/>
  <c r="G104" i="1" s="1"/>
  <c r="I104" i="1" s="1"/>
  <c r="E105" i="1"/>
  <c r="F105" i="1" s="1"/>
  <c r="G105" i="1" s="1"/>
  <c r="I105" i="1" s="1"/>
  <c r="E106" i="1"/>
  <c r="F106" i="1" s="1"/>
  <c r="G106" i="1" s="1"/>
  <c r="I106" i="1" s="1"/>
  <c r="E109" i="1"/>
  <c r="F109" i="1" s="1"/>
  <c r="G109" i="1" s="1"/>
  <c r="I109" i="1" s="1"/>
  <c r="E110" i="1"/>
  <c r="F110" i="1" s="1"/>
  <c r="G110" i="1" s="1"/>
  <c r="I110" i="1" s="1"/>
  <c r="E111" i="1"/>
  <c r="F111" i="1" s="1"/>
  <c r="G111" i="1" s="1"/>
  <c r="I111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17" i="1"/>
  <c r="E118" i="1"/>
  <c r="E127" i="2" s="1"/>
  <c r="E119" i="1"/>
  <c r="F119" i="1" s="1"/>
  <c r="G119" i="1" s="1"/>
  <c r="I119" i="1" s="1"/>
  <c r="E121" i="1"/>
  <c r="F121" i="1" s="1"/>
  <c r="G121" i="1" s="1"/>
  <c r="I121" i="1" s="1"/>
  <c r="E122" i="1"/>
  <c r="F122" i="1" s="1"/>
  <c r="G122" i="1" s="1"/>
  <c r="I122" i="1" s="1"/>
  <c r="E123" i="1"/>
  <c r="E125" i="1"/>
  <c r="F125" i="1" s="1"/>
  <c r="G125" i="1" s="1"/>
  <c r="I125" i="1" s="1"/>
  <c r="E126" i="1"/>
  <c r="E127" i="1"/>
  <c r="F127" i="1" s="1"/>
  <c r="G127" i="1" s="1"/>
  <c r="I127" i="1" s="1"/>
  <c r="E129" i="1"/>
  <c r="F129" i="1"/>
  <c r="G129" i="1" s="1"/>
  <c r="I129" i="1" s="1"/>
  <c r="E130" i="1"/>
  <c r="F130" i="1" s="1"/>
  <c r="G130" i="1" s="1"/>
  <c r="I130" i="1" s="1"/>
  <c r="E131" i="1"/>
  <c r="F131" i="1" s="1"/>
  <c r="G131" i="1" s="1"/>
  <c r="I131" i="1" s="1"/>
  <c r="E133" i="1"/>
  <c r="E134" i="1"/>
  <c r="F134" i="1" s="1"/>
  <c r="G134" i="1" s="1"/>
  <c r="I134" i="1" s="1"/>
  <c r="E135" i="1"/>
  <c r="F135" i="1" s="1"/>
  <c r="G135" i="1" s="1"/>
  <c r="I135" i="1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F140" i="1" s="1"/>
  <c r="G140" i="1" s="1"/>
  <c r="I140" i="1" s="1"/>
  <c r="E141" i="1"/>
  <c r="F141" i="1" s="1"/>
  <c r="G141" i="1" s="1"/>
  <c r="I141" i="1" s="1"/>
  <c r="E142" i="1"/>
  <c r="F142" i="1" s="1"/>
  <c r="G142" i="1" s="1"/>
  <c r="I142" i="1" s="1"/>
  <c r="E143" i="1"/>
  <c r="F143" i="1" s="1"/>
  <c r="G143" i="1" s="1"/>
  <c r="I143" i="1" s="1"/>
  <c r="E144" i="1"/>
  <c r="F144" i="1" s="1"/>
  <c r="G144" i="1" s="1"/>
  <c r="I144" i="1" s="1"/>
  <c r="E145" i="1"/>
  <c r="F145" i="1" s="1"/>
  <c r="G145" i="1" s="1"/>
  <c r="I145" i="1" s="1"/>
  <c r="E146" i="1"/>
  <c r="F146" i="1" s="1"/>
  <c r="G146" i="1" s="1"/>
  <c r="I146" i="1" s="1"/>
  <c r="E147" i="1"/>
  <c r="F147" i="1" s="1"/>
  <c r="G147" i="1" s="1"/>
  <c r="I147" i="1" s="1"/>
  <c r="E148" i="1"/>
  <c r="F148" i="1" s="1"/>
  <c r="G148" i="1" s="1"/>
  <c r="I148" i="1" s="1"/>
  <c r="E149" i="1"/>
  <c r="F149" i="1" s="1"/>
  <c r="G149" i="1" s="1"/>
  <c r="I149" i="1" s="1"/>
  <c r="E150" i="1"/>
  <c r="F150" i="1" s="1"/>
  <c r="G150" i="1" s="1"/>
  <c r="I150" i="1" s="1"/>
  <c r="E151" i="1"/>
  <c r="F151" i="1" s="1"/>
  <c r="G151" i="1" s="1"/>
  <c r="I151" i="1" s="1"/>
  <c r="E152" i="1"/>
  <c r="F152" i="1" s="1"/>
  <c r="G152" i="1" s="1"/>
  <c r="I152" i="1" s="1"/>
  <c r="E153" i="1"/>
  <c r="F153" i="1" s="1"/>
  <c r="G153" i="1" s="1"/>
  <c r="I153" i="1" s="1"/>
  <c r="E154" i="1"/>
  <c r="F154" i="1" s="1"/>
  <c r="G154" i="1" s="1"/>
  <c r="I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 s="1"/>
  <c r="I159" i="1" s="1"/>
  <c r="E160" i="1"/>
  <c r="F160" i="1" s="1"/>
  <c r="G160" i="1" s="1"/>
  <c r="I160" i="1" s="1"/>
  <c r="E161" i="1"/>
  <c r="F161" i="1" s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64" i="1"/>
  <c r="F164" i="1" s="1"/>
  <c r="G164" i="1" s="1"/>
  <c r="I164" i="1" s="1"/>
  <c r="E165" i="1"/>
  <c r="F165" i="1" s="1"/>
  <c r="G165" i="1" s="1"/>
  <c r="I165" i="1" s="1"/>
  <c r="E166" i="1"/>
  <c r="F166" i="1" s="1"/>
  <c r="G166" i="1" s="1"/>
  <c r="I166" i="1" s="1"/>
  <c r="E167" i="1"/>
  <c r="F167" i="1" s="1"/>
  <c r="G167" i="1" s="1"/>
  <c r="I167" i="1" s="1"/>
  <c r="E168" i="1"/>
  <c r="F168" i="1" s="1"/>
  <c r="G168" i="1" s="1"/>
  <c r="I168" i="1" s="1"/>
  <c r="E169" i="1"/>
  <c r="F169" i="1" s="1"/>
  <c r="G169" i="1" s="1"/>
  <c r="I169" i="1" s="1"/>
  <c r="E170" i="1"/>
  <c r="F170" i="1" s="1"/>
  <c r="G170" i="1" s="1"/>
  <c r="I170" i="1" s="1"/>
  <c r="E171" i="1"/>
  <c r="F171" i="1" s="1"/>
  <c r="G171" i="1" s="1"/>
  <c r="I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I174" i="1" s="1"/>
  <c r="E178" i="1"/>
  <c r="F178" i="1" s="1"/>
  <c r="G178" i="1" s="1"/>
  <c r="J178" i="1" s="1"/>
  <c r="E181" i="1"/>
  <c r="F181" i="1" s="1"/>
  <c r="G181" i="1" s="1"/>
  <c r="J181" i="1" s="1"/>
  <c r="E193" i="1"/>
  <c r="E191" i="1"/>
  <c r="F191" i="1" s="1"/>
  <c r="G191" i="1" s="1"/>
  <c r="K191" i="1" s="1"/>
  <c r="E184" i="1"/>
  <c r="F184" i="1" s="1"/>
  <c r="G184" i="1" s="1"/>
  <c r="I184" i="1" s="1"/>
  <c r="E185" i="1"/>
  <c r="F185" i="1"/>
  <c r="G185" i="1" s="1"/>
  <c r="I185" i="1" s="1"/>
  <c r="E187" i="1"/>
  <c r="E188" i="1"/>
  <c r="F188" i="1" s="1"/>
  <c r="G188" i="1" s="1"/>
  <c r="I188" i="1" s="1"/>
  <c r="E175" i="1"/>
  <c r="F175" i="1"/>
  <c r="G175" i="1" s="1"/>
  <c r="I175" i="1" s="1"/>
  <c r="E176" i="1"/>
  <c r="F176" i="1"/>
  <c r="G176" i="1" s="1"/>
  <c r="I176" i="1" s="1"/>
  <c r="E183" i="1"/>
  <c r="F183" i="1" s="1"/>
  <c r="G183" i="1" s="1"/>
  <c r="I183" i="1" s="1"/>
  <c r="E186" i="1"/>
  <c r="F186" i="1" s="1"/>
  <c r="G186" i="1" s="1"/>
  <c r="I186" i="1" s="1"/>
  <c r="E108" i="1"/>
  <c r="F108" i="1"/>
  <c r="G108" i="1" s="1"/>
  <c r="H108" i="1" s="1"/>
  <c r="E177" i="1"/>
  <c r="F177" i="1" s="1"/>
  <c r="G177" i="1" s="1"/>
  <c r="E179" i="1"/>
  <c r="F179" i="1" s="1"/>
  <c r="G179" i="1" s="1"/>
  <c r="J179" i="1" s="1"/>
  <c r="E180" i="1"/>
  <c r="F180" i="1" s="1"/>
  <c r="G180" i="1" s="1"/>
  <c r="J180" i="1" s="1"/>
  <c r="E182" i="1"/>
  <c r="F182" i="1" s="1"/>
  <c r="G182" i="1" s="1"/>
  <c r="J182" i="1" s="1"/>
  <c r="E190" i="1"/>
  <c r="F190" i="1" s="1"/>
  <c r="G190" i="1" s="1"/>
  <c r="J190" i="1" s="1"/>
  <c r="E189" i="1"/>
  <c r="F189" i="1" s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8" i="1"/>
  <c r="Q181" i="1"/>
  <c r="Q193" i="1"/>
  <c r="Q194" i="1"/>
  <c r="Q198" i="1"/>
  <c r="Q201" i="1"/>
  <c r="Q202" i="1"/>
  <c r="Q204" i="1"/>
  <c r="Q207" i="1"/>
  <c r="Q208" i="1"/>
  <c r="Q209" i="1"/>
  <c r="G30" i="2"/>
  <c r="C30" i="2"/>
  <c r="G29" i="2"/>
  <c r="C29" i="2"/>
  <c r="G195" i="2"/>
  <c r="C195" i="2"/>
  <c r="G194" i="2"/>
  <c r="C194" i="2"/>
  <c r="G193" i="2"/>
  <c r="C193" i="2"/>
  <c r="G28" i="2"/>
  <c r="C28" i="2"/>
  <c r="G27" i="2"/>
  <c r="C27" i="2"/>
  <c r="G192" i="2"/>
  <c r="C192" i="2"/>
  <c r="G26" i="2"/>
  <c r="C26" i="2"/>
  <c r="G191" i="2"/>
  <c r="C191" i="2"/>
  <c r="G190" i="2"/>
  <c r="C190" i="2"/>
  <c r="G25" i="2"/>
  <c r="C25" i="2"/>
  <c r="G24" i="2"/>
  <c r="C24" i="2"/>
  <c r="G189" i="2"/>
  <c r="C189" i="2"/>
  <c r="G23" i="2"/>
  <c r="C23" i="2"/>
  <c r="G188" i="2"/>
  <c r="C188" i="2"/>
  <c r="E188" i="2"/>
  <c r="G22" i="2"/>
  <c r="C22" i="2"/>
  <c r="G187" i="2"/>
  <c r="C187" i="2"/>
  <c r="G186" i="2"/>
  <c r="C186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E14" i="2"/>
  <c r="G13" i="2"/>
  <c r="C13" i="2"/>
  <c r="E13" i="2"/>
  <c r="G185" i="2"/>
  <c r="C185" i="2"/>
  <c r="E185" i="2"/>
  <c r="G184" i="2"/>
  <c r="C184" i="2"/>
  <c r="E184" i="2"/>
  <c r="G12" i="2"/>
  <c r="C12" i="2"/>
  <c r="E12" i="2"/>
  <c r="G11" i="2"/>
  <c r="C11" i="2"/>
  <c r="E11" i="2"/>
  <c r="G183" i="2"/>
  <c r="C183" i="2"/>
  <c r="E183" i="2"/>
  <c r="G182" i="2"/>
  <c r="C182" i="2"/>
  <c r="G181" i="2"/>
  <c r="C181" i="2"/>
  <c r="E181" i="2"/>
  <c r="G180" i="2"/>
  <c r="C180" i="2"/>
  <c r="E180" i="2"/>
  <c r="G179" i="2"/>
  <c r="C179" i="2"/>
  <c r="E179" i="2"/>
  <c r="G178" i="2"/>
  <c r="C178" i="2"/>
  <c r="G177" i="2"/>
  <c r="C177" i="2"/>
  <c r="E177" i="2"/>
  <c r="G176" i="2"/>
  <c r="C176" i="2"/>
  <c r="E176" i="2"/>
  <c r="G175" i="2"/>
  <c r="C175" i="2"/>
  <c r="E175" i="2"/>
  <c r="G174" i="2"/>
  <c r="C174" i="2"/>
  <c r="G173" i="2"/>
  <c r="C173" i="2"/>
  <c r="E173" i="2"/>
  <c r="G172" i="2"/>
  <c r="C172" i="2"/>
  <c r="E172" i="2"/>
  <c r="G171" i="2"/>
  <c r="C171" i="2"/>
  <c r="E171" i="2"/>
  <c r="G170" i="2"/>
  <c r="C170" i="2"/>
  <c r="G169" i="2"/>
  <c r="C169" i="2"/>
  <c r="E169" i="2"/>
  <c r="G168" i="2"/>
  <c r="C168" i="2"/>
  <c r="E168" i="2"/>
  <c r="G167" i="2"/>
  <c r="C167" i="2"/>
  <c r="E167" i="2"/>
  <c r="G166" i="2"/>
  <c r="C166" i="2"/>
  <c r="G165" i="2"/>
  <c r="C165" i="2"/>
  <c r="E165" i="2"/>
  <c r="G164" i="2"/>
  <c r="C164" i="2"/>
  <c r="E164" i="2"/>
  <c r="G163" i="2"/>
  <c r="C163" i="2"/>
  <c r="E163" i="2"/>
  <c r="G162" i="2"/>
  <c r="C162" i="2"/>
  <c r="G161" i="2"/>
  <c r="C161" i="2"/>
  <c r="E161" i="2"/>
  <c r="G160" i="2"/>
  <c r="C160" i="2"/>
  <c r="E160" i="2"/>
  <c r="G159" i="2"/>
  <c r="C159" i="2"/>
  <c r="E159" i="2"/>
  <c r="G158" i="2"/>
  <c r="C158" i="2"/>
  <c r="G157" i="2"/>
  <c r="C157" i="2"/>
  <c r="E157" i="2"/>
  <c r="G156" i="2"/>
  <c r="C156" i="2"/>
  <c r="E156" i="2"/>
  <c r="G155" i="2"/>
  <c r="C155" i="2"/>
  <c r="E155" i="2"/>
  <c r="G154" i="2"/>
  <c r="C154" i="2"/>
  <c r="G153" i="2"/>
  <c r="C153" i="2"/>
  <c r="E153" i="2"/>
  <c r="G152" i="2"/>
  <c r="C152" i="2"/>
  <c r="E152" i="2"/>
  <c r="G151" i="2"/>
  <c r="C151" i="2"/>
  <c r="E151" i="2"/>
  <c r="G150" i="2"/>
  <c r="C150" i="2"/>
  <c r="G149" i="2"/>
  <c r="C149" i="2"/>
  <c r="E149" i="2"/>
  <c r="G148" i="2"/>
  <c r="C148" i="2"/>
  <c r="E148" i="2"/>
  <c r="G147" i="2"/>
  <c r="C147" i="2"/>
  <c r="E147" i="2"/>
  <c r="G146" i="2"/>
  <c r="C146" i="2"/>
  <c r="G145" i="2"/>
  <c r="C145" i="2"/>
  <c r="G144" i="2"/>
  <c r="C144" i="2"/>
  <c r="E144" i="2"/>
  <c r="G143" i="2"/>
  <c r="C143" i="2"/>
  <c r="E143" i="2"/>
  <c r="G142" i="2"/>
  <c r="C142" i="2"/>
  <c r="G141" i="2"/>
  <c r="C141" i="2"/>
  <c r="G140" i="2"/>
  <c r="C140" i="2"/>
  <c r="G139" i="2"/>
  <c r="C139" i="2"/>
  <c r="G138" i="2"/>
  <c r="C138" i="2"/>
  <c r="E138" i="2"/>
  <c r="G137" i="2"/>
  <c r="C137" i="2"/>
  <c r="G136" i="2"/>
  <c r="C136" i="2"/>
  <c r="E136" i="2"/>
  <c r="G135" i="2"/>
  <c r="C135" i="2"/>
  <c r="G134" i="2"/>
  <c r="C134" i="2"/>
  <c r="E134" i="2"/>
  <c r="G133" i="2"/>
  <c r="C133" i="2"/>
  <c r="G132" i="2"/>
  <c r="C132" i="2"/>
  <c r="G131" i="2"/>
  <c r="C131" i="2"/>
  <c r="G130" i="2"/>
  <c r="C130" i="2"/>
  <c r="E130" i="2"/>
  <c r="G129" i="2"/>
  <c r="C129" i="2"/>
  <c r="G128" i="2"/>
  <c r="C128" i="2"/>
  <c r="E128" i="2"/>
  <c r="G127" i="2"/>
  <c r="C127" i="2"/>
  <c r="G126" i="2"/>
  <c r="C126" i="2"/>
  <c r="G125" i="2"/>
  <c r="C125" i="2"/>
  <c r="G124" i="2"/>
  <c r="C124" i="2"/>
  <c r="E124" i="2"/>
  <c r="G123" i="2"/>
  <c r="C123" i="2"/>
  <c r="G122" i="2"/>
  <c r="C122" i="2"/>
  <c r="G121" i="2"/>
  <c r="C121" i="2"/>
  <c r="G120" i="2"/>
  <c r="C120" i="2"/>
  <c r="G119" i="2"/>
  <c r="C119" i="2"/>
  <c r="E119" i="2"/>
  <c r="G118" i="2"/>
  <c r="C118" i="2"/>
  <c r="E118" i="2"/>
  <c r="G117" i="2"/>
  <c r="C117" i="2"/>
  <c r="G116" i="2"/>
  <c r="C116" i="2"/>
  <c r="E116" i="2"/>
  <c r="G115" i="2"/>
  <c r="C115" i="2"/>
  <c r="E115" i="2"/>
  <c r="G114" i="2"/>
  <c r="C114" i="2"/>
  <c r="G113" i="2"/>
  <c r="C113" i="2"/>
  <c r="G112" i="2"/>
  <c r="C112" i="2"/>
  <c r="E112" i="2"/>
  <c r="G111" i="2"/>
  <c r="C111" i="2"/>
  <c r="E111" i="2"/>
  <c r="G110" i="2"/>
  <c r="C110" i="2"/>
  <c r="G109" i="2"/>
  <c r="C109" i="2"/>
  <c r="G108" i="2"/>
  <c r="C108" i="2"/>
  <c r="G107" i="2"/>
  <c r="C107" i="2"/>
  <c r="E107" i="2"/>
  <c r="G106" i="2"/>
  <c r="C106" i="2"/>
  <c r="E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E99" i="2"/>
  <c r="G98" i="2"/>
  <c r="C98" i="2"/>
  <c r="E98" i="2"/>
  <c r="G97" i="2"/>
  <c r="C97" i="2"/>
  <c r="G96" i="2"/>
  <c r="C96" i="2"/>
  <c r="E96" i="2"/>
  <c r="G95" i="2"/>
  <c r="C95" i="2"/>
  <c r="G94" i="2"/>
  <c r="C94" i="2"/>
  <c r="G93" i="2"/>
  <c r="C93" i="2"/>
  <c r="G92" i="2"/>
  <c r="C92" i="2"/>
  <c r="E92" i="2"/>
  <c r="G91" i="2"/>
  <c r="C91" i="2"/>
  <c r="E91" i="2"/>
  <c r="G90" i="2"/>
  <c r="C90" i="2"/>
  <c r="G89" i="2"/>
  <c r="C89" i="2"/>
  <c r="G88" i="2"/>
  <c r="C88" i="2"/>
  <c r="G87" i="2"/>
  <c r="C87" i="2"/>
  <c r="E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E80" i="2"/>
  <c r="G79" i="2"/>
  <c r="C79" i="2"/>
  <c r="G78" i="2"/>
  <c r="C78" i="2"/>
  <c r="E78" i="2"/>
  <c r="G77" i="2"/>
  <c r="C77" i="2"/>
  <c r="G76" i="2"/>
  <c r="C76" i="2"/>
  <c r="G75" i="2"/>
  <c r="C75" i="2"/>
  <c r="G74" i="2"/>
  <c r="C74" i="2"/>
  <c r="E74" i="2"/>
  <c r="G73" i="2"/>
  <c r="C73" i="2"/>
  <c r="G72" i="2"/>
  <c r="C72" i="2"/>
  <c r="G71" i="2"/>
  <c r="C71" i="2"/>
  <c r="E71" i="2"/>
  <c r="G70" i="2"/>
  <c r="C70" i="2"/>
  <c r="G69" i="2"/>
  <c r="C69" i="2"/>
  <c r="G68" i="2"/>
  <c r="C68" i="2"/>
  <c r="E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E58" i="2"/>
  <c r="G57" i="2"/>
  <c r="C57" i="2"/>
  <c r="G56" i="2"/>
  <c r="C56" i="2"/>
  <c r="G55" i="2"/>
  <c r="C55" i="2"/>
  <c r="G54" i="2"/>
  <c r="C54" i="2"/>
  <c r="G53" i="2"/>
  <c r="C53" i="2"/>
  <c r="G52" i="2"/>
  <c r="C52" i="2"/>
  <c r="E52" i="2"/>
  <c r="G51" i="2"/>
  <c r="C51" i="2"/>
  <c r="G50" i="2"/>
  <c r="C50" i="2"/>
  <c r="G49" i="2"/>
  <c r="C49" i="2"/>
  <c r="G48" i="2"/>
  <c r="C48" i="2"/>
  <c r="E48" i="2"/>
  <c r="G47" i="2"/>
  <c r="C47" i="2"/>
  <c r="G46" i="2"/>
  <c r="C46" i="2"/>
  <c r="E46" i="2"/>
  <c r="G45" i="2"/>
  <c r="C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A27" i="2"/>
  <c r="H27" i="2"/>
  <c r="B27" i="2"/>
  <c r="D27" i="2"/>
  <c r="A28" i="2"/>
  <c r="H28" i="2"/>
  <c r="B28" i="2"/>
  <c r="D28" i="2"/>
  <c r="A193" i="2"/>
  <c r="H193" i="2"/>
  <c r="B193" i="2"/>
  <c r="D193" i="2"/>
  <c r="A194" i="2"/>
  <c r="H194" i="2"/>
  <c r="B194" i="2"/>
  <c r="D194" i="2"/>
  <c r="A195" i="2"/>
  <c r="H195" i="2"/>
  <c r="B195" i="2"/>
  <c r="D195" i="2"/>
  <c r="A29" i="2"/>
  <c r="H29" i="2"/>
  <c r="B29" i="2"/>
  <c r="D29" i="2"/>
  <c r="A30" i="2"/>
  <c r="H30" i="2"/>
  <c r="B30" i="2"/>
  <c r="D30" i="2"/>
  <c r="H192" i="2"/>
  <c r="B192" i="2"/>
  <c r="D192" i="2"/>
  <c r="A192" i="2"/>
  <c r="H26" i="2"/>
  <c r="B26" i="2"/>
  <c r="D26" i="2"/>
  <c r="A26" i="2"/>
  <c r="H191" i="2"/>
  <c r="B191" i="2"/>
  <c r="D191" i="2"/>
  <c r="A191" i="2"/>
  <c r="H190" i="2"/>
  <c r="B190" i="2"/>
  <c r="D190" i="2"/>
  <c r="A190" i="2"/>
  <c r="H25" i="2"/>
  <c r="B25" i="2"/>
  <c r="D25" i="2"/>
  <c r="A25" i="2"/>
  <c r="H24" i="2"/>
  <c r="D24" i="2"/>
  <c r="B24" i="2"/>
  <c r="A24" i="2"/>
  <c r="H189" i="2"/>
  <c r="B189" i="2"/>
  <c r="D189" i="2"/>
  <c r="A189" i="2"/>
  <c r="H23" i="2"/>
  <c r="D23" i="2"/>
  <c r="B23" i="2"/>
  <c r="A23" i="2"/>
  <c r="H188" i="2"/>
  <c r="B188" i="2"/>
  <c r="D188" i="2"/>
  <c r="A188" i="2"/>
  <c r="H22" i="2"/>
  <c r="B22" i="2"/>
  <c r="D22" i="2"/>
  <c r="A22" i="2"/>
  <c r="H187" i="2"/>
  <c r="B187" i="2"/>
  <c r="D187" i="2"/>
  <c r="A187" i="2"/>
  <c r="H186" i="2"/>
  <c r="D186" i="2"/>
  <c r="B186" i="2"/>
  <c r="A186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85" i="2"/>
  <c r="D185" i="2"/>
  <c r="B185" i="2"/>
  <c r="A185" i="2"/>
  <c r="H184" i="2"/>
  <c r="B184" i="2"/>
  <c r="D184" i="2"/>
  <c r="A184" i="2"/>
  <c r="H12" i="2"/>
  <c r="D12" i="2"/>
  <c r="B12" i="2"/>
  <c r="A12" i="2"/>
  <c r="H11" i="2"/>
  <c r="B11" i="2"/>
  <c r="D11" i="2"/>
  <c r="A11" i="2"/>
  <c r="H183" i="2"/>
  <c r="B183" i="2"/>
  <c r="D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D103" i="2"/>
  <c r="B103" i="2"/>
  <c r="A103" i="2"/>
  <c r="H102" i="2"/>
  <c r="B102" i="2"/>
  <c r="F102" i="2"/>
  <c r="D102" i="2"/>
  <c r="A102" i="2"/>
  <c r="H101" i="2"/>
  <c r="B101" i="2"/>
  <c r="F101" i="2"/>
  <c r="D101" i="2"/>
  <c r="A101" i="2"/>
  <c r="H100" i="2"/>
  <c r="F100" i="2"/>
  <c r="D100" i="2"/>
  <c r="B100" i="2"/>
  <c r="A100" i="2"/>
  <c r="H99" i="2"/>
  <c r="B99" i="2"/>
  <c r="F99" i="2"/>
  <c r="D99" i="2"/>
  <c r="A99" i="2"/>
  <c r="H98" i="2"/>
  <c r="F98" i="2"/>
  <c r="D98" i="2"/>
  <c r="B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211" i="1"/>
  <c r="Q210" i="1"/>
  <c r="Q191" i="1"/>
  <c r="Q203" i="1"/>
  <c r="Q205" i="1"/>
  <c r="Q206" i="1"/>
  <c r="Q197" i="1"/>
  <c r="Q199" i="1"/>
  <c r="Q200" i="1"/>
  <c r="Q196" i="1"/>
  <c r="C17" i="1"/>
  <c r="Q195" i="1"/>
  <c r="Q175" i="1"/>
  <c r="Q176" i="1"/>
  <c r="Q177" i="1"/>
  <c r="Q179" i="1"/>
  <c r="Q180" i="1"/>
  <c r="Q182" i="1"/>
  <c r="Q183" i="1"/>
  <c r="Q184" i="1"/>
  <c r="Q185" i="1"/>
  <c r="Q186" i="1"/>
  <c r="Q187" i="1"/>
  <c r="Q188" i="1"/>
  <c r="Q189" i="1"/>
  <c r="Q190" i="1"/>
  <c r="J177" i="1"/>
  <c r="Q108" i="1"/>
  <c r="E145" i="2"/>
  <c r="E136" i="1"/>
  <c r="F136" i="1" s="1"/>
  <c r="G136" i="1" s="1"/>
  <c r="I136" i="1" s="1"/>
  <c r="E132" i="1"/>
  <c r="E128" i="1"/>
  <c r="E124" i="1"/>
  <c r="F124" i="1" s="1"/>
  <c r="G124" i="1" s="1"/>
  <c r="I124" i="1" s="1"/>
  <c r="E120" i="1"/>
  <c r="E116" i="1"/>
  <c r="F116" i="1" s="1"/>
  <c r="G116" i="1" s="1"/>
  <c r="I116" i="1" s="1"/>
  <c r="E112" i="1"/>
  <c r="F112" i="1" s="1"/>
  <c r="G112" i="1" s="1"/>
  <c r="I112" i="1" s="1"/>
  <c r="E107" i="1"/>
  <c r="F107" i="1" s="1"/>
  <c r="G107" i="1" s="1"/>
  <c r="I107" i="1" s="1"/>
  <c r="E103" i="1"/>
  <c r="F103" i="1" s="1"/>
  <c r="G103" i="1" s="1"/>
  <c r="I103" i="1" s="1"/>
  <c r="E99" i="1"/>
  <c r="E109" i="2" s="1"/>
  <c r="F99" i="1"/>
  <c r="G99" i="1" s="1"/>
  <c r="I99" i="1" s="1"/>
  <c r="E95" i="1"/>
  <c r="F95" i="1" s="1"/>
  <c r="G95" i="1" s="1"/>
  <c r="I95" i="1" s="1"/>
  <c r="E105" i="2"/>
  <c r="E91" i="1"/>
  <c r="F91" i="1"/>
  <c r="G91" i="1" s="1"/>
  <c r="I91" i="1" s="1"/>
  <c r="E87" i="1"/>
  <c r="E83" i="1"/>
  <c r="E79" i="1"/>
  <c r="E89" i="2" s="1"/>
  <c r="E75" i="1"/>
  <c r="F75" i="1" s="1"/>
  <c r="G75" i="1" s="1"/>
  <c r="I75" i="1" s="1"/>
  <c r="E71" i="1"/>
  <c r="F71" i="1" s="1"/>
  <c r="G71" i="1" s="1"/>
  <c r="I71" i="1" s="1"/>
  <c r="E67" i="1"/>
  <c r="F67" i="1" s="1"/>
  <c r="G67" i="1" s="1"/>
  <c r="I67" i="1" s="1"/>
  <c r="E63" i="1"/>
  <c r="F63" i="1" s="1"/>
  <c r="G63" i="1" s="1"/>
  <c r="I63" i="1" s="1"/>
  <c r="E59" i="1"/>
  <c r="F59" i="1" s="1"/>
  <c r="G59" i="1" s="1"/>
  <c r="I59" i="1" s="1"/>
  <c r="E55" i="1"/>
  <c r="F55" i="1" s="1"/>
  <c r="G55" i="1" s="1"/>
  <c r="I55" i="1" s="1"/>
  <c r="E51" i="1"/>
  <c r="F51" i="1"/>
  <c r="G51" i="1" s="1"/>
  <c r="I51" i="1" s="1"/>
  <c r="E47" i="1"/>
  <c r="F47" i="1" s="1"/>
  <c r="G47" i="1" s="1"/>
  <c r="I47" i="1" s="1"/>
  <c r="E43" i="1"/>
  <c r="F43" i="1"/>
  <c r="G43" i="1" s="1"/>
  <c r="I43" i="1" s="1"/>
  <c r="E39" i="1"/>
  <c r="F39" i="1" s="1"/>
  <c r="G39" i="1" s="1"/>
  <c r="I39" i="1" s="1"/>
  <c r="E35" i="1"/>
  <c r="F35" i="1" s="1"/>
  <c r="G35" i="1" s="1"/>
  <c r="I35" i="1" s="1"/>
  <c r="E31" i="1"/>
  <c r="F31" i="1" s="1"/>
  <c r="G31" i="1" s="1"/>
  <c r="I31" i="1" s="1"/>
  <c r="E27" i="1"/>
  <c r="F27" i="1"/>
  <c r="G27" i="1" s="1"/>
  <c r="I27" i="1" s="1"/>
  <c r="E23" i="1"/>
  <c r="F23" i="1"/>
  <c r="G23" i="1" s="1"/>
  <c r="I23" i="1" s="1"/>
  <c r="E211" i="1"/>
  <c r="F211" i="1" s="1"/>
  <c r="G211" i="1" s="1"/>
  <c r="J211" i="1" s="1"/>
  <c r="E207" i="1"/>
  <c r="E193" i="2" s="1"/>
  <c r="E203" i="1"/>
  <c r="F203" i="1" s="1"/>
  <c r="G203" i="1" s="1"/>
  <c r="K203" i="1" s="1"/>
  <c r="E199" i="1"/>
  <c r="E195" i="1"/>
  <c r="E212" i="1"/>
  <c r="F212" i="1" s="1"/>
  <c r="G212" i="1"/>
  <c r="J212" i="1" s="1"/>
  <c r="E210" i="1"/>
  <c r="F210" i="1"/>
  <c r="G210" i="1" s="1"/>
  <c r="J210" i="1" s="1"/>
  <c r="E206" i="1"/>
  <c r="E202" i="1"/>
  <c r="F202" i="1"/>
  <c r="G202" i="1" s="1"/>
  <c r="K202" i="1" s="1"/>
  <c r="E198" i="1"/>
  <c r="F198" i="1" s="1"/>
  <c r="G198" i="1" s="1"/>
  <c r="K198" i="1" s="1"/>
  <c r="E194" i="1"/>
  <c r="E213" i="1"/>
  <c r="F213" i="1"/>
  <c r="G213" i="1" s="1"/>
  <c r="J213" i="1" s="1"/>
  <c r="E209" i="1"/>
  <c r="E205" i="1"/>
  <c r="E201" i="1"/>
  <c r="F201" i="1" s="1"/>
  <c r="G201" i="1" s="1"/>
  <c r="K201" i="1" s="1"/>
  <c r="E197" i="1"/>
  <c r="E208" i="1"/>
  <c r="F208" i="1" s="1"/>
  <c r="G208" i="1" s="1"/>
  <c r="K208" i="1" s="1"/>
  <c r="E204" i="1"/>
  <c r="F204" i="1" s="1"/>
  <c r="G204" i="1" s="1"/>
  <c r="K204" i="1" s="1"/>
  <c r="E200" i="1"/>
  <c r="E196" i="1"/>
  <c r="F196" i="1" s="1"/>
  <c r="G196" i="1" s="1"/>
  <c r="K196" i="1" s="1"/>
  <c r="E194" i="2"/>
  <c r="E125" i="2"/>
  <c r="E85" i="2"/>
  <c r="E29" i="2"/>
  <c r="E101" i="2"/>
  <c r="E190" i="2"/>
  <c r="E69" i="2"/>
  <c r="E53" i="2"/>
  <c r="E117" i="2"/>
  <c r="E41" i="2"/>
  <c r="E30" i="2"/>
  <c r="E33" i="2"/>
  <c r="E26" i="2"/>
  <c r="E37" i="2"/>
  <c r="E191" i="2"/>
  <c r="E24" i="2"/>
  <c r="F199" i="1"/>
  <c r="G199" i="1" s="1"/>
  <c r="K199" i="1" s="1"/>
  <c r="E129" i="2"/>
  <c r="F120" i="1"/>
  <c r="G120" i="1" s="1"/>
  <c r="I120" i="1" s="1"/>
  <c r="E73" i="2"/>
  <c r="E45" i="2"/>
  <c r="E61" i="2"/>
  <c r="E113" i="2"/>
  <c r="E25" i="1"/>
  <c r="F25" i="1"/>
  <c r="G25" i="1" s="1"/>
  <c r="I25" i="1" s="1"/>
  <c r="E22" i="1"/>
  <c r="F22" i="1" s="1"/>
  <c r="G22" i="1" s="1"/>
  <c r="I22" i="1" s="1"/>
  <c r="E76" i="1"/>
  <c r="F76" i="1" s="1"/>
  <c r="G76" i="1" s="1"/>
  <c r="I76" i="1" s="1"/>
  <c r="E69" i="1"/>
  <c r="E79" i="2" s="1"/>
  <c r="F69" i="1"/>
  <c r="G69" i="1" s="1"/>
  <c r="I69" i="1" s="1"/>
  <c r="E66" i="1"/>
  <c r="E76" i="2" s="1"/>
  <c r="E60" i="1"/>
  <c r="F60" i="1" s="1"/>
  <c r="G60" i="1" s="1"/>
  <c r="I60" i="1" s="1"/>
  <c r="E53" i="1"/>
  <c r="E63" i="2" s="1"/>
  <c r="E50" i="1"/>
  <c r="E44" i="1"/>
  <c r="E54" i="2" s="1"/>
  <c r="E37" i="1"/>
  <c r="F37" i="1" s="1"/>
  <c r="G37" i="1" s="1"/>
  <c r="I37" i="1" s="1"/>
  <c r="E34" i="1"/>
  <c r="F34" i="1" s="1"/>
  <c r="G34" i="1" s="1"/>
  <c r="I34" i="1" s="1"/>
  <c r="E28" i="1"/>
  <c r="F28" i="1" s="1"/>
  <c r="G28" i="1" s="1"/>
  <c r="I28" i="1" s="1"/>
  <c r="E78" i="1"/>
  <c r="E72" i="1"/>
  <c r="F72" i="1" s="1"/>
  <c r="G72" i="1" s="1"/>
  <c r="I72" i="1" s="1"/>
  <c r="E65" i="1"/>
  <c r="F65" i="1" s="1"/>
  <c r="G65" i="1" s="1"/>
  <c r="I65" i="1" s="1"/>
  <c r="E62" i="1"/>
  <c r="F62" i="1" s="1"/>
  <c r="G62" i="1" s="1"/>
  <c r="I62" i="1" s="1"/>
  <c r="E56" i="1"/>
  <c r="F56" i="1" s="1"/>
  <c r="G56" i="1" s="1"/>
  <c r="I56" i="1" s="1"/>
  <c r="E49" i="1"/>
  <c r="F49" i="1" s="1"/>
  <c r="G49" i="1" s="1"/>
  <c r="I49" i="1" s="1"/>
  <c r="E46" i="1"/>
  <c r="E56" i="2" s="1"/>
  <c r="F46" i="1"/>
  <c r="G46" i="1" s="1"/>
  <c r="I46" i="1" s="1"/>
  <c r="I42" i="1"/>
  <c r="E40" i="1"/>
  <c r="E50" i="2" s="1"/>
  <c r="I36" i="1"/>
  <c r="E33" i="1"/>
  <c r="F33" i="1" s="1"/>
  <c r="G33" i="1" s="1"/>
  <c r="I33" i="1" s="1"/>
  <c r="E30" i="1"/>
  <c r="F30" i="1" s="1"/>
  <c r="G30" i="1" s="1"/>
  <c r="I30" i="1" s="1"/>
  <c r="E24" i="1"/>
  <c r="E34" i="2" s="1"/>
  <c r="E21" i="1"/>
  <c r="F21" i="1"/>
  <c r="G21" i="1" s="1"/>
  <c r="I21" i="1" s="1"/>
  <c r="E35" i="2"/>
  <c r="E82" i="2"/>
  <c r="F50" i="1"/>
  <c r="G50" i="1" s="1"/>
  <c r="I50" i="1" s="1"/>
  <c r="E60" i="2"/>
  <c r="E31" i="2"/>
  <c r="F40" i="1"/>
  <c r="G40" i="1" s="1"/>
  <c r="I40" i="1" s="1"/>
  <c r="E70" i="2"/>
  <c r="E86" i="2" l="1"/>
  <c r="E32" i="2"/>
  <c r="E40" i="2"/>
  <c r="E38" i="2"/>
  <c r="E123" i="2"/>
  <c r="E72" i="2"/>
  <c r="F79" i="1"/>
  <c r="G79" i="1" s="1"/>
  <c r="I79" i="1" s="1"/>
  <c r="E55" i="2"/>
  <c r="E104" i="2"/>
  <c r="F118" i="1"/>
  <c r="G118" i="1" s="1"/>
  <c r="I118" i="1" s="1"/>
  <c r="E84" i="2"/>
  <c r="E140" i="2"/>
  <c r="F44" i="1"/>
  <c r="G44" i="1" s="1"/>
  <c r="I44" i="1" s="1"/>
  <c r="E192" i="2"/>
  <c r="E131" i="2"/>
  <c r="E43" i="2"/>
  <c r="F85" i="1"/>
  <c r="G85" i="1" s="1"/>
  <c r="I85" i="1" s="1"/>
  <c r="E65" i="2"/>
  <c r="F24" i="1"/>
  <c r="G24" i="1" s="1"/>
  <c r="I24" i="1" s="1"/>
  <c r="E122" i="2"/>
  <c r="E81" i="2"/>
  <c r="E114" i="2"/>
  <c r="E150" i="2"/>
  <c r="E158" i="2"/>
  <c r="E166" i="2"/>
  <c r="E174" i="2"/>
  <c r="E182" i="2"/>
  <c r="E64" i="2"/>
  <c r="E44" i="2"/>
  <c r="E59" i="2"/>
  <c r="E62" i="2"/>
  <c r="E102" i="2"/>
  <c r="E108" i="2"/>
  <c r="E120" i="2"/>
  <c r="E21" i="2"/>
  <c r="E57" i="2"/>
  <c r="E90" i="2"/>
  <c r="E139" i="2"/>
  <c r="E49" i="2"/>
  <c r="E77" i="2"/>
  <c r="E133" i="2"/>
  <c r="F207" i="1"/>
  <c r="G207" i="1" s="1"/>
  <c r="K207" i="1" s="1"/>
  <c r="E39" i="2"/>
  <c r="E146" i="2"/>
  <c r="E154" i="2"/>
  <c r="E162" i="2"/>
  <c r="E170" i="2"/>
  <c r="E178" i="2"/>
  <c r="F132" i="1"/>
  <c r="G132" i="1" s="1"/>
  <c r="I132" i="1" s="1"/>
  <c r="E141" i="2"/>
  <c r="F123" i="1"/>
  <c r="G123" i="1" s="1"/>
  <c r="I123" i="1" s="1"/>
  <c r="E132" i="2"/>
  <c r="F90" i="1"/>
  <c r="G90" i="1" s="1"/>
  <c r="I90" i="1" s="1"/>
  <c r="E100" i="2"/>
  <c r="E25" i="2"/>
  <c r="F200" i="1"/>
  <c r="G200" i="1" s="1"/>
  <c r="J200" i="1" s="1"/>
  <c r="E28" i="2"/>
  <c r="F206" i="1"/>
  <c r="G206" i="1" s="1"/>
  <c r="K206" i="1" s="1"/>
  <c r="F117" i="1"/>
  <c r="G117" i="1" s="1"/>
  <c r="I117" i="1" s="1"/>
  <c r="E126" i="2"/>
  <c r="F84" i="1"/>
  <c r="G84" i="1" s="1"/>
  <c r="I84" i="1" s="1"/>
  <c r="E94" i="2"/>
  <c r="E47" i="2"/>
  <c r="E88" i="2"/>
  <c r="F78" i="1"/>
  <c r="G78" i="1" s="1"/>
  <c r="I78" i="1" s="1"/>
  <c r="E75" i="2"/>
  <c r="F194" i="1"/>
  <c r="G194" i="1" s="1"/>
  <c r="I194" i="1" s="1"/>
  <c r="E187" i="2"/>
  <c r="F187" i="1"/>
  <c r="G187" i="1" s="1"/>
  <c r="E17" i="2"/>
  <c r="F193" i="1"/>
  <c r="G193" i="1" s="1"/>
  <c r="I193" i="1" s="1"/>
  <c r="E186" i="2"/>
  <c r="E93" i="2"/>
  <c r="F83" i="1"/>
  <c r="G83" i="1" s="1"/>
  <c r="I83" i="1" s="1"/>
  <c r="E189" i="2"/>
  <c r="F73" i="1"/>
  <c r="G73" i="1" s="1"/>
  <c r="I73" i="1" s="1"/>
  <c r="E83" i="2"/>
  <c r="E66" i="2"/>
  <c r="E27" i="2"/>
  <c r="F205" i="1"/>
  <c r="G205" i="1" s="1"/>
  <c r="K205" i="1" s="1"/>
  <c r="F133" i="1"/>
  <c r="G133" i="1" s="1"/>
  <c r="I133" i="1" s="1"/>
  <c r="E142" i="2"/>
  <c r="F126" i="1"/>
  <c r="G126" i="1" s="1"/>
  <c r="I126" i="1" s="1"/>
  <c r="E135" i="2"/>
  <c r="F100" i="1"/>
  <c r="G100" i="1" s="1"/>
  <c r="I100" i="1" s="1"/>
  <c r="E110" i="2"/>
  <c r="F93" i="1"/>
  <c r="G93" i="1" s="1"/>
  <c r="I93" i="1" s="1"/>
  <c r="E103" i="2"/>
  <c r="F57" i="1"/>
  <c r="G57" i="1" s="1"/>
  <c r="I57" i="1" s="1"/>
  <c r="E67" i="2"/>
  <c r="F209" i="1"/>
  <c r="G209" i="1" s="1"/>
  <c r="K209" i="1" s="1"/>
  <c r="E195" i="2"/>
  <c r="F87" i="1"/>
  <c r="G87" i="1" s="1"/>
  <c r="I87" i="1" s="1"/>
  <c r="E97" i="2"/>
  <c r="F53" i="1"/>
  <c r="G53" i="1" s="1"/>
  <c r="I53" i="1" s="1"/>
  <c r="E23" i="2"/>
  <c r="F197" i="1"/>
  <c r="G197" i="1" s="1"/>
  <c r="K197" i="1" s="1"/>
  <c r="E22" i="2"/>
  <c r="F195" i="1"/>
  <c r="G195" i="1" s="1"/>
  <c r="J195" i="1" s="1"/>
  <c r="E137" i="2"/>
  <c r="F128" i="1"/>
  <c r="G128" i="1" s="1"/>
  <c r="I128" i="1" s="1"/>
  <c r="F41" i="1"/>
  <c r="G41" i="1" s="1"/>
  <c r="I41" i="1" s="1"/>
  <c r="E51" i="2"/>
  <c r="E121" i="2"/>
  <c r="F66" i="1"/>
  <c r="G66" i="1" s="1"/>
  <c r="I66" i="1" s="1"/>
  <c r="F15" i="1"/>
  <c r="C11" i="1"/>
  <c r="C12" i="1"/>
  <c r="O215" i="1" l="1"/>
  <c r="O192" i="1"/>
  <c r="C16" i="1"/>
  <c r="D18" i="1" s="1"/>
  <c r="O37" i="1"/>
  <c r="O133" i="1"/>
  <c r="O178" i="1"/>
  <c r="O71" i="1"/>
  <c r="O99" i="1"/>
  <c r="O152" i="1"/>
  <c r="O95" i="1"/>
  <c r="O129" i="1"/>
  <c r="O50" i="1"/>
  <c r="O153" i="1"/>
  <c r="O36" i="1"/>
  <c r="O105" i="1"/>
  <c r="O123" i="1"/>
  <c r="O84" i="1"/>
  <c r="O125" i="1"/>
  <c r="O214" i="1"/>
  <c r="O76" i="1"/>
  <c r="O183" i="1"/>
  <c r="O46" i="1"/>
  <c r="O182" i="1"/>
  <c r="O89" i="1"/>
  <c r="O172" i="1"/>
  <c r="O91" i="1"/>
  <c r="O107" i="1"/>
  <c r="O144" i="1"/>
  <c r="O136" i="1"/>
  <c r="O97" i="1"/>
  <c r="O202" i="1"/>
  <c r="O127" i="1"/>
  <c r="O73" i="1"/>
  <c r="O100" i="1"/>
  <c r="O145" i="1"/>
  <c r="O25" i="1"/>
  <c r="O146" i="1"/>
  <c r="O31" i="1"/>
  <c r="O32" i="1"/>
  <c r="O61" i="1"/>
  <c r="O110" i="1"/>
  <c r="O201" i="1"/>
  <c r="O109" i="1"/>
  <c r="O149" i="1"/>
  <c r="O113" i="1"/>
  <c r="O157" i="1"/>
  <c r="O23" i="1"/>
  <c r="O63" i="1"/>
  <c r="O96" i="1"/>
  <c r="O33" i="1"/>
  <c r="O64" i="1"/>
  <c r="O82" i="1"/>
  <c r="O49" i="1"/>
  <c r="O189" i="1"/>
  <c r="O79" i="1"/>
  <c r="O143" i="1"/>
  <c r="O138" i="1"/>
  <c r="O194" i="1"/>
  <c r="O44" i="1"/>
  <c r="O174" i="1"/>
  <c r="O176" i="1"/>
  <c r="O166" i="1"/>
  <c r="O102" i="1"/>
  <c r="O124" i="1"/>
  <c r="O51" i="1"/>
  <c r="O115" i="1"/>
  <c r="O188" i="1"/>
  <c r="O88" i="1"/>
  <c r="O164" i="1"/>
  <c r="O104" i="1"/>
  <c r="O52" i="1"/>
  <c r="O160" i="1"/>
  <c r="O211" i="1"/>
  <c r="O75" i="1"/>
  <c r="O167" i="1"/>
  <c r="O130" i="1"/>
  <c r="O199" i="1"/>
  <c r="O197" i="1"/>
  <c r="O81" i="1"/>
  <c r="O24" i="1"/>
  <c r="O171" i="1"/>
  <c r="O185" i="1"/>
  <c r="O27" i="1"/>
  <c r="O116" i="1"/>
  <c r="O77" i="1"/>
  <c r="O67" i="1"/>
  <c r="O45" i="1"/>
  <c r="O158" i="1"/>
  <c r="O195" i="1"/>
  <c r="O161" i="1"/>
  <c r="O163" i="1"/>
  <c r="O135" i="1"/>
  <c r="O118" i="1"/>
  <c r="O65" i="1"/>
  <c r="O21" i="1"/>
  <c r="O184" i="1"/>
  <c r="O209" i="1"/>
  <c r="O203" i="1"/>
  <c r="O208" i="1"/>
  <c r="O119" i="1"/>
  <c r="O159" i="1"/>
  <c r="O42" i="1"/>
  <c r="C15" i="1"/>
  <c r="F16" i="1" s="1"/>
  <c r="F18" i="1" s="1"/>
  <c r="O177" i="1"/>
  <c r="O151" i="1"/>
  <c r="O131" i="1"/>
  <c r="O173" i="1"/>
  <c r="O134" i="1"/>
  <c r="O70" i="1"/>
  <c r="O103" i="1"/>
  <c r="O34" i="1"/>
  <c r="O41" i="1"/>
  <c r="O56" i="1"/>
  <c r="O57" i="1"/>
  <c r="O196" i="1"/>
  <c r="O94" i="1"/>
  <c r="O141" i="1"/>
  <c r="O186" i="1"/>
  <c r="O111" i="1"/>
  <c r="O85" i="1"/>
  <c r="O213" i="1"/>
  <c r="O90" i="1"/>
  <c r="O106" i="1"/>
  <c r="O92" i="1"/>
  <c r="O62" i="1"/>
  <c r="O26" i="1"/>
  <c r="O74" i="1"/>
  <c r="O148" i="1"/>
  <c r="O93" i="1"/>
  <c r="O204" i="1"/>
  <c r="O210" i="1"/>
  <c r="O190" i="1"/>
  <c r="O112" i="1"/>
  <c r="O35" i="1"/>
  <c r="O155" i="1"/>
  <c r="O86" i="1"/>
  <c r="O40" i="1"/>
  <c r="O72" i="1"/>
  <c r="O80" i="1"/>
  <c r="O43" i="1"/>
  <c r="O53" i="1"/>
  <c r="O212" i="1"/>
  <c r="O200" i="1"/>
  <c r="O38" i="1"/>
  <c r="O147" i="1"/>
  <c r="O87" i="1"/>
  <c r="O198" i="1"/>
  <c r="O22" i="1"/>
  <c r="O156" i="1"/>
  <c r="O180" i="1"/>
  <c r="O165" i="1"/>
  <c r="O83" i="1"/>
  <c r="O137" i="1"/>
  <c r="O179" i="1"/>
  <c r="O168" i="1"/>
  <c r="O48" i="1"/>
  <c r="O181" i="1"/>
  <c r="O193" i="1"/>
  <c r="O132" i="1"/>
  <c r="O55" i="1"/>
  <c r="O78" i="1"/>
  <c r="O162" i="1"/>
  <c r="O98" i="1"/>
  <c r="O150" i="1"/>
  <c r="O128" i="1"/>
  <c r="O206" i="1"/>
  <c r="O175" i="1"/>
  <c r="O142" i="1"/>
  <c r="O154" i="1"/>
  <c r="O29" i="1"/>
  <c r="O114" i="1"/>
  <c r="O191" i="1"/>
  <c r="O47" i="1"/>
  <c r="O120" i="1"/>
  <c r="O139" i="1"/>
  <c r="O59" i="1"/>
  <c r="O108" i="1"/>
  <c r="O68" i="1"/>
  <c r="O170" i="1"/>
  <c r="O121" i="1"/>
  <c r="O122" i="1"/>
  <c r="O66" i="1"/>
  <c r="O58" i="1"/>
  <c r="O28" i="1"/>
  <c r="O207" i="1"/>
  <c r="O169" i="1"/>
  <c r="O30" i="1"/>
  <c r="O60" i="1"/>
  <c r="O140" i="1"/>
  <c r="O69" i="1"/>
  <c r="O39" i="1"/>
  <c r="O101" i="1"/>
  <c r="O205" i="1"/>
  <c r="O187" i="1"/>
  <c r="O117" i="1"/>
  <c r="O54" i="1"/>
  <c r="O126" i="1"/>
  <c r="I187" i="1"/>
  <c r="C18" i="1" l="1"/>
  <c r="F17" i="1"/>
</calcChain>
</file>

<file path=xl/sharedStrings.xml><?xml version="1.0" encoding="utf-8"?>
<sst xmlns="http://schemas.openxmlformats.org/spreadsheetml/2006/main" count="1925" uniqueCount="650">
  <si>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</si>
  <si>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</si>
  <si>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</si>
  <si>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</si>
  <si>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</si>
  <si>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</si>
  <si>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</si>
  <si>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</si>
  <si>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</si>
  <si>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</si>
  <si>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</si>
  <si>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</si>
  <si>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</si>
  <si>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</si>
  <si>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</si>
  <si>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</si>
  <si>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</si>
  <si>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</si>
  <si>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</si>
  <si>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</si>
  <si>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</si>
  <si>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</si>
  <si>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</si>
  <si>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</si>
  <si>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</si>
  <si>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</si>
  <si>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</si>
  <si>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</si>
  <si>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BBSAG Bull.26</t>
  </si>
  <si>
    <t>BBSAG Bull.57</t>
  </si>
  <si>
    <t>IBVS 2274</t>
  </si>
  <si>
    <t>V</t>
  </si>
  <si>
    <t>BBSAG Bull.59</t>
  </si>
  <si>
    <t>BAV-M 34</t>
  </si>
  <si>
    <t>BBSAG Bull.64</t>
  </si>
  <si>
    <t>pg</t>
  </si>
  <si>
    <t>BAV-M 38</t>
  </si>
  <si>
    <t>BAV-M 46</t>
  </si>
  <si>
    <t>IBVS 4534</t>
  </si>
  <si>
    <t>II</t>
  </si>
  <si>
    <t># of data points:</t>
  </si>
  <si>
    <t>AT Cam / GSC 04093-00902</t>
  </si>
  <si>
    <t>EW/DW:</t>
  </si>
  <si>
    <t>IBVS 5731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</si>
  <si>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</si>
  <si>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</si>
  <si>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</si>
  <si>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</si>
  <si>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</si>
  <si>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</si>
  <si>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</si>
  <si>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</si>
  <si>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</si>
  <si>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6007</t>
  </si>
  <si>
    <t>IBVS 5992</t>
  </si>
  <si>
    <t>IBVS 6010</t>
  </si>
  <si>
    <t>2013JAVSO..41..122</t>
  </si>
  <si>
    <t>OEJV 0160</t>
  </si>
  <si>
    <t>OEJV</t>
  </si>
  <si>
    <t>BAD</t>
  </si>
  <si>
    <t>IBVS 6118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</si>
  <si>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</si>
  <si>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</si>
  <si>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</si>
  <si>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</si>
  <si>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</si>
  <si>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</si>
  <si>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</si>
  <si>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</si>
  <si>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</si>
  <si>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vis</t>
  </si>
  <si>
    <t>F </t>
  </si>
  <si>
    <t>2416365.818 </t>
  </si>
  <si>
    <t> 08.09.1903 07:37 </t>
  </si>
  <si>
    <t> 0.019 </t>
  </si>
  <si>
    <t>P </t>
  </si>
  <si>
    <t> H.Bauernfeind </t>
  </si>
  <si>
    <t> VB 7.72 </t>
  </si>
  <si>
    <t>2416372.862 </t>
  </si>
  <si>
    <t> 15.09.1903 08:41 </t>
  </si>
  <si>
    <t> 0.083 </t>
  </si>
  <si>
    <t>2416669.528 </t>
  </si>
  <si>
    <t> 08.07.1904 00:40 </t>
  </si>
  <si>
    <t> 0.122 </t>
  </si>
  <si>
    <t>2416760.844 </t>
  </si>
  <si>
    <t> 07.10.1904 08:15 </t>
  </si>
  <si>
    <t> 0.007 </t>
  </si>
  <si>
    <t>2416776.850 </t>
  </si>
  <si>
    <t> 23.10.1904 08:24 </t>
  </si>
  <si>
    <t> -0.040 </t>
  </si>
  <si>
    <t>2416874.733 </t>
  </si>
  <si>
    <t> 29.01.1905 05:35 </t>
  </si>
  <si>
    <t> 0.131 </t>
  </si>
  <si>
    <t>2416876.630 </t>
  </si>
  <si>
    <t> 31.01.1905 03:07 </t>
  </si>
  <si>
    <t> -0.066 </t>
  </si>
  <si>
    <t>2416955.552 </t>
  </si>
  <si>
    <t> 20.04.1905 01:14 </t>
  </si>
  <si>
    <t> -0.012 </t>
  </si>
  <si>
    <t>2417102.806 </t>
  </si>
  <si>
    <t> 14.09.1905 07:20 </t>
  </si>
  <si>
    <t> -0.025 </t>
  </si>
  <si>
    <t>2417125.829 </t>
  </si>
  <si>
    <t> 07.10.1905 07:53 </t>
  </si>
  <si>
    <t> -0.034 </t>
  </si>
  <si>
    <t>2417160.785 </t>
  </si>
  <si>
    <t> 11.11.1905 06:50 </t>
  </si>
  <si>
    <t> 0.024 </t>
  </si>
  <si>
    <t>2417241.663 </t>
  </si>
  <si>
    <t> 31.01.1906 03:54 </t>
  </si>
  <si>
    <t> -0.060 </t>
  </si>
  <si>
    <t>2417509.817 </t>
  </si>
  <si>
    <t> 26.10.1906 07:36 </t>
  </si>
  <si>
    <t>2417511.876 </t>
  </si>
  <si>
    <t> 28.10.1906 09:01 </t>
  </si>
  <si>
    <t> 0.048 </t>
  </si>
  <si>
    <t>2417518.774 </t>
  </si>
  <si>
    <t> 04.11.1906 06:34 </t>
  </si>
  <si>
    <t> -0.033 </t>
  </si>
  <si>
    <t>2417630.547 </t>
  </si>
  <si>
    <t> 24.02.1907 01:07 </t>
  </si>
  <si>
    <t> 0.068 </t>
  </si>
  <si>
    <t>2417632.544 </t>
  </si>
  <si>
    <t> 26.02.1907 01:03 </t>
  </si>
  <si>
    <t> -0.029 </t>
  </si>
  <si>
    <t>2417765.796 </t>
  </si>
  <si>
    <t> 09.07.1907 07:06 </t>
  </si>
  <si>
    <t> -0.085 </t>
  </si>
  <si>
    <t>2417950.712 </t>
  </si>
  <si>
    <t> 10.01.1908 05:05 </t>
  </si>
  <si>
    <t> -0.125 </t>
  </si>
  <si>
    <t>2418013.662 </t>
  </si>
  <si>
    <t> 13.03.1908 03:53 </t>
  </si>
  <si>
    <t> 0.010 </t>
  </si>
  <si>
    <t>2418355.571 </t>
  </si>
  <si>
    <t> 18.02.1909 01:42 </t>
  </si>
  <si>
    <t> -0.075 </t>
  </si>
  <si>
    <t>2418551.799 </t>
  </si>
  <si>
    <t> 02.09.1909 07:10 </t>
  </si>
  <si>
    <t> 0.030 </t>
  </si>
  <si>
    <t>2418618.801 </t>
  </si>
  <si>
    <t> 08.11.1909 07:13 </t>
  </si>
  <si>
    <t> 0.029 </t>
  </si>
  <si>
    <t>2418657.942 </t>
  </si>
  <si>
    <t> 17.12.1909 10:36 </t>
  </si>
  <si>
    <t> 0.085 </t>
  </si>
  <si>
    <t>2418976.856 </t>
  </si>
  <si>
    <t> 01.11.1910 08:32 </t>
  </si>
  <si>
    <t> 0.037 </t>
  </si>
  <si>
    <t>2419018.772 </t>
  </si>
  <si>
    <t> 13.12.1910 06:31 </t>
  </si>
  <si>
    <t> 0.077 </t>
  </si>
  <si>
    <t>2419053.662 </t>
  </si>
  <si>
    <t> 17.01.1911 03:53 </t>
  </si>
  <si>
    <t> 0.069 </t>
  </si>
  <si>
    <t>2419492.571 </t>
  </si>
  <si>
    <t> 31.03.1912 01:42 </t>
  </si>
  <si>
    <t> -0.030 </t>
  </si>
  <si>
    <t>2419506.535 </t>
  </si>
  <si>
    <t> 14.04.1912 00:50 </t>
  </si>
  <si>
    <t>2419697.751 </t>
  </si>
  <si>
    <t> 22.10.1912 06:01 </t>
  </si>
  <si>
    <t> -0.047 </t>
  </si>
  <si>
    <t>2419706.860 </t>
  </si>
  <si>
    <t> 31.10.1912 08:38 </t>
  </si>
  <si>
    <t> -0.011 </t>
  </si>
  <si>
    <t>2419839.544 </t>
  </si>
  <si>
    <t> 13.03.1913 01:03 </t>
  </si>
  <si>
    <t> 0.063 </t>
  </si>
  <si>
    <t>2420094.852 </t>
  </si>
  <si>
    <t> 23.11.1913 08:26 </t>
  </si>
  <si>
    <t> -0.077 </t>
  </si>
  <si>
    <t>2420094.894 </t>
  </si>
  <si>
    <t> 23.11.1913 09:27 </t>
  </si>
  <si>
    <t> -0.035 </t>
  </si>
  <si>
    <t>2420155.724 </t>
  </si>
  <si>
    <t> 23.01.1914 05:22 </t>
  </si>
  <si>
    <t> 0.073 </t>
  </si>
  <si>
    <t>2420490.713 </t>
  </si>
  <si>
    <t> 24.12.1914 05:06 </t>
  </si>
  <si>
    <t>2420506.696 </t>
  </si>
  <si>
    <t> 09.01.1915 04:42 </t>
  </si>
  <si>
    <t> -0.022 </t>
  </si>
  <si>
    <t>2420601.591 </t>
  </si>
  <si>
    <t> 14.04.1915 02:11 </t>
  </si>
  <si>
    <t> -0.048 </t>
  </si>
  <si>
    <t>2420904.605 </t>
  </si>
  <si>
    <t> 11.02.1916 02:31 </t>
  </si>
  <si>
    <t> 0.057 </t>
  </si>
  <si>
    <t>2421144.761 </t>
  </si>
  <si>
    <t> 08.10.1916 06:15 </t>
  </si>
  <si>
    <t> 0.119 </t>
  </si>
  <si>
    <t>2421566.820 </t>
  </si>
  <si>
    <t> 04.12.1917 07:40 </t>
  </si>
  <si>
    <t> -0.079 </t>
  </si>
  <si>
    <t>2422197.869 </t>
  </si>
  <si>
    <t> 27.08.1919 08:51 </t>
  </si>
  <si>
    <t> 0.026 </t>
  </si>
  <si>
    <t>2422364.669 </t>
  </si>
  <si>
    <t> 10.02.1920 04:03 </t>
  </si>
  <si>
    <t> 0.016 </t>
  </si>
  <si>
    <t>2422375.743 </t>
  </si>
  <si>
    <t> 21.02.1920 05:49 </t>
  </si>
  <si>
    <t>2422422.583 </t>
  </si>
  <si>
    <t> 08.04.1920 01:59 </t>
  </si>
  <si>
    <t> 0.001 </t>
  </si>
  <si>
    <t>2422599.860 </t>
  </si>
  <si>
    <t> 02.10.1920 08:38 </t>
  </si>
  <si>
    <t> -0.001 </t>
  </si>
  <si>
    <t>2422724.697 </t>
  </si>
  <si>
    <t> 04.02.1921 04:43 </t>
  </si>
  <si>
    <t> -0.096 </t>
  </si>
  <si>
    <t>2422969.618 </t>
  </si>
  <si>
    <t> 07.10.1921 02:49 </t>
  </si>
  <si>
    <t> -0.155 </t>
  </si>
  <si>
    <t>2422985.791 </t>
  </si>
  <si>
    <t> 23.10.1921 06:59 </t>
  </si>
  <si>
    <t>2423062.674 </t>
  </si>
  <si>
    <t> 08.01.1922 04:10 </t>
  </si>
  <si>
    <t> 0.074 </t>
  </si>
  <si>
    <t>2423092.613 </t>
  </si>
  <si>
    <t> 07.02.1922 02:42 </t>
  </si>
  <si>
    <t> 0.002 </t>
  </si>
  <si>
    <t>2423120.528 </t>
  </si>
  <si>
    <t> 07.03.1922 00:40 </t>
  </si>
  <si>
    <t>2423329.262 </t>
  </si>
  <si>
    <t> 01.10.1922 18:17 </t>
  </si>
  <si>
    <t> 0.047 </t>
  </si>
  <si>
    <t>2423368.895 </t>
  </si>
  <si>
    <t> 10.11.1922 09:28 </t>
  </si>
  <si>
    <t> -0.103 </t>
  </si>
  <si>
    <t>2423408.799 </t>
  </si>
  <si>
    <t> 20.12.1922 07:10 </t>
  </si>
  <si>
    <t> 0.018 </t>
  </si>
  <si>
    <t>2423443.632 </t>
  </si>
  <si>
    <t> 24.01.1923 03:10 </t>
  </si>
  <si>
    <t>2423450.656 </t>
  </si>
  <si>
    <t> 31.01.1923 03:44 </t>
  </si>
  <si>
    <t> -0.002 </t>
  </si>
  <si>
    <t>2423461.736 </t>
  </si>
  <si>
    <t> 11.02.1923 05:39 </t>
  </si>
  <si>
    <t> -0.089 </t>
  </si>
  <si>
    <t>2423489.625 </t>
  </si>
  <si>
    <t> 11.03.1923 03:00 </t>
  </si>
  <si>
    <t> -0.118 </t>
  </si>
  <si>
    <t>2423499.571 </t>
  </si>
  <si>
    <t> 21.03.1923 01:42 </t>
  </si>
  <si>
    <t>2423778.741 </t>
  </si>
  <si>
    <t> 25.12.1923 05:47 </t>
  </si>
  <si>
    <t>2424073.813 </t>
  </si>
  <si>
    <t> 15.10.1924 07:30 </t>
  </si>
  <si>
    <t> -0.112 </t>
  </si>
  <si>
    <t>2424108.801 </t>
  </si>
  <si>
    <t> 19.11.1924 07:13 </t>
  </si>
  <si>
    <t> -0.021 </t>
  </si>
  <si>
    <t>2424124.767 </t>
  </si>
  <si>
    <t> 05.12.1924 06:24 </t>
  </si>
  <si>
    <t> -0.108 </t>
  </si>
  <si>
    <t>2424222.574 </t>
  </si>
  <si>
    <t> 13.03.1925 01:46 </t>
  </si>
  <si>
    <t> -0.013 </t>
  </si>
  <si>
    <t>2424424.870 </t>
  </si>
  <si>
    <t> 01.10.1925 08:52 </t>
  </si>
  <si>
    <t> -0.122 </t>
  </si>
  <si>
    <t>2424429.845 </t>
  </si>
  <si>
    <t> 06.10.1925 08:16 </t>
  </si>
  <si>
    <t>2424461.896 </t>
  </si>
  <si>
    <t> 07.11.1925 09:30 </t>
  </si>
  <si>
    <t> -0.087 </t>
  </si>
  <si>
    <t>2424499.690 </t>
  </si>
  <si>
    <t> 15.12.1925 04:33 </t>
  </si>
  <si>
    <t>2424499.732 </t>
  </si>
  <si>
    <t> 15.12.1925 05:34 </t>
  </si>
  <si>
    <t> 0.060 </t>
  </si>
  <si>
    <t>2424796.851 </t>
  </si>
  <si>
    <t> 08.10.1926 08:25 </t>
  </si>
  <si>
    <t> -0.147 </t>
  </si>
  <si>
    <t>2424796.893 </t>
  </si>
  <si>
    <t> 08.10.1926 09:25 </t>
  </si>
  <si>
    <t> -0.105 </t>
  </si>
  <si>
    <t>2424799.809 </t>
  </si>
  <si>
    <t> 11.10.1926 07:24 </t>
  </si>
  <si>
    <t>2424864.750 </t>
  </si>
  <si>
    <t> 15.12.1926 06:00 </t>
  </si>
  <si>
    <t> 0.051 </t>
  </si>
  <si>
    <t>2424906.667 </t>
  </si>
  <si>
    <t> 26.01.1927 04:00 </t>
  </si>
  <si>
    <t> 0.092 </t>
  </si>
  <si>
    <t>2424975.579 </t>
  </si>
  <si>
    <t> 05.04.1927 01:53 </t>
  </si>
  <si>
    <t> -0.093 </t>
  </si>
  <si>
    <t>2424980.537 </t>
  </si>
  <si>
    <t> 10.04.1927 00:53 </t>
  </si>
  <si>
    <t>2425180.860 </t>
  </si>
  <si>
    <t> 27.10.1927 08:38 </t>
  </si>
  <si>
    <t> -0.009 </t>
  </si>
  <si>
    <t>2425229.768 </t>
  </si>
  <si>
    <t> 15.12.1927 06:25 </t>
  </si>
  <si>
    <t> 0.043 </t>
  </si>
  <si>
    <t>2425536.785 </t>
  </si>
  <si>
    <t> 17.10.1928 06:50 </t>
  </si>
  <si>
    <t> -0.036 </t>
  </si>
  <si>
    <t>2425645.627 </t>
  </si>
  <si>
    <t> 03.02.1929 03:02 </t>
  </si>
  <si>
    <t> -0.074 </t>
  </si>
  <si>
    <t>2425873.838 </t>
  </si>
  <si>
    <t> 19.09.1929 08:06 </t>
  </si>
  <si>
    <t> -0.092 </t>
  </si>
  <si>
    <t>2425878.879 </t>
  </si>
  <si>
    <t> 24.09.1929 09:05 </t>
  </si>
  <si>
    <t> 0.064 </t>
  </si>
  <si>
    <t>2425987.661 </t>
  </si>
  <si>
    <t> 11.01.1930 03:51 </t>
  </si>
  <si>
    <t>2426022.674 </t>
  </si>
  <si>
    <t> 15.02.1930 04:10 </t>
  </si>
  <si>
    <t> 0.081 </t>
  </si>
  <si>
    <t>2426029.597 </t>
  </si>
  <si>
    <t> 22.02.1930 02:19 </t>
  </si>
  <si>
    <t> 0.025 </t>
  </si>
  <si>
    <t>2426057.470 </t>
  </si>
  <si>
    <t> 21.03.1930 23:16 </t>
  </si>
  <si>
    <t> -0.020 </t>
  </si>
  <si>
    <t> W.Strohmeier </t>
  </si>
  <si>
    <t> VB 5.16 </t>
  </si>
  <si>
    <t>2426103.570 </t>
  </si>
  <si>
    <t> 07.05.1930 01:40 </t>
  </si>
  <si>
    <t>2426280.817 </t>
  </si>
  <si>
    <t> 31.10.1930 07:36 </t>
  </si>
  <si>
    <t> -0.016 </t>
  </si>
  <si>
    <t>2426282.838 </t>
  </si>
  <si>
    <t> 02.11.1930 08:06 </t>
  </si>
  <si>
    <t>2426353.405 </t>
  </si>
  <si>
    <t> 11.01.1931 21:43 </t>
  </si>
  <si>
    <t> -0.014 </t>
  </si>
  <si>
    <t>2426365.288 </t>
  </si>
  <si>
    <t> 23.01.1931 18:54 </t>
  </si>
  <si>
    <t> 0.004 </t>
  </si>
  <si>
    <t>2426403.616 </t>
  </si>
  <si>
    <t> 03.03.1931 02:47 </t>
  </si>
  <si>
    <t> -0.056 </t>
  </si>
  <si>
    <t>2426722.601 </t>
  </si>
  <si>
    <t> 16.01.1932 02:25 </t>
  </si>
  <si>
    <t> -0.032 </t>
  </si>
  <si>
    <t>2426734.533 </t>
  </si>
  <si>
    <t> 28.01.1932 00:47 </t>
  </si>
  <si>
    <t> 0.035 </t>
  </si>
  <si>
    <t>2426738.738 </t>
  </si>
  <si>
    <t> 01.02.1932 05:42 </t>
  </si>
  <si>
    <t> 0.052 </t>
  </si>
  <si>
    <t>2426752.719 </t>
  </si>
  <si>
    <t> 15.02.1932 05:15 </t>
  </si>
  <si>
    <t>2426761.668 </t>
  </si>
  <si>
    <t> 24.02.1932 04:01 </t>
  </si>
  <si>
    <t> -0.050 </t>
  </si>
  <si>
    <t>2426792.390 </t>
  </si>
  <si>
    <t> 25.03.1932 21:21 </t>
  </si>
  <si>
    <t> -0.038 </t>
  </si>
  <si>
    <t>2427022.835 </t>
  </si>
  <si>
    <t> 11.11.1932 08:02 </t>
  </si>
  <si>
    <t>2427042.268 </t>
  </si>
  <si>
    <t> 30.11.1932 18:25 </t>
  </si>
  <si>
    <t>2427043.763 </t>
  </si>
  <si>
    <t> 02.12.1932 06:18 </t>
  </si>
  <si>
    <t>2427102.324 </t>
  </si>
  <si>
    <t> 29.01.1933 19:46 </t>
  </si>
  <si>
    <t> 0.008 </t>
  </si>
  <si>
    <t>2427168.558 </t>
  </si>
  <si>
    <t> 06.04.1933 01:23 </t>
  </si>
  <si>
    <t> -0.063 </t>
  </si>
  <si>
    <t>2427397.531 </t>
  </si>
  <si>
    <t> 21.11.1933 00:44 </t>
  </si>
  <si>
    <t> -0.017 </t>
  </si>
  <si>
    <t>2427397.552 </t>
  </si>
  <si>
    <t> 21.11.1933 01:14 </t>
  </si>
  <si>
    <t>2427426.762 </t>
  </si>
  <si>
    <t> 20.12.1933 06:17 </t>
  </si>
  <si>
    <t> -0.100 </t>
  </si>
  <si>
    <t>2427468.674 </t>
  </si>
  <si>
    <t> 31.01.1934 04:10 </t>
  </si>
  <si>
    <t> -0.064 </t>
  </si>
  <si>
    <t>2427475.630 </t>
  </si>
  <si>
    <t> 07.02.1934 03:07 </t>
  </si>
  <si>
    <t> -0.088 </t>
  </si>
  <si>
    <t>2427483.362 </t>
  </si>
  <si>
    <t> 14.02.1934 20:41 </t>
  </si>
  <si>
    <t>2427533.549 </t>
  </si>
  <si>
    <t> 06.04.1934 01:10 </t>
  </si>
  <si>
    <t> -0.099 </t>
  </si>
  <si>
    <t>2427715.842 </t>
  </si>
  <si>
    <t> 05.10.1934 08:12 </t>
  </si>
  <si>
    <t>2428161.711 </t>
  </si>
  <si>
    <t> 25.12.1935 05:03 </t>
  </si>
  <si>
    <t>2428183.425 </t>
  </si>
  <si>
    <t> 15.01.1936 22:12 </t>
  </si>
  <si>
    <t>2428248.324 </t>
  </si>
  <si>
    <t> 20.03.1936 19:46 </t>
  </si>
  <si>
    <t>2428250.410 </t>
  </si>
  <si>
    <t> 22.03.1936 21:50 </t>
  </si>
  <si>
    <t>2428781.548 </t>
  </si>
  <si>
    <t> 05.09.1937 01:09 </t>
  </si>
  <si>
    <t>2428781.572 </t>
  </si>
  <si>
    <t> 05.09.1937 01:43 </t>
  </si>
  <si>
    <t> -0.005 </t>
  </si>
  <si>
    <t>2428796.859 </t>
  </si>
  <si>
    <t> 20.09.1937 08:36 </t>
  </si>
  <si>
    <t> -0.072 </t>
  </si>
  <si>
    <t>2428847.829 </t>
  </si>
  <si>
    <t> 10.11.1937 07:53 </t>
  </si>
  <si>
    <t> -0.053 </t>
  </si>
  <si>
    <t>2428873.757 </t>
  </si>
  <si>
    <t> 06.12.1937 06:10 </t>
  </si>
  <si>
    <t>2428966.595 </t>
  </si>
  <si>
    <t> 09.03.1938 02:16 </t>
  </si>
  <si>
    <t> 0.062 </t>
  </si>
  <si>
    <t>2428973.558 </t>
  </si>
  <si>
    <t> 16.03.1938 01:23 </t>
  </si>
  <si>
    <t> 0.046 </t>
  </si>
  <si>
    <t>2428976.340 </t>
  </si>
  <si>
    <t> 18.03.1938 20:09 </t>
  </si>
  <si>
    <t> 0.036 </t>
  </si>
  <si>
    <t>2428983.309 </t>
  </si>
  <si>
    <t> 25.03.1938 19:24 </t>
  </si>
  <si>
    <t>2428992.345 </t>
  </si>
  <si>
    <t> 03.04.1938 20:16 </t>
  </si>
  <si>
    <t>2429160.567 </t>
  </si>
  <si>
    <t> 19.09.1938 01:36 </t>
  </si>
  <si>
    <t> 0.005 </t>
  </si>
  <si>
    <t>2429176.584 </t>
  </si>
  <si>
    <t> 05.10.1938 02:00 </t>
  </si>
  <si>
    <t> -0.031 </t>
  </si>
  <si>
    <t>2429193.385 </t>
  </si>
  <si>
    <t> 21.10.1938 21:14 </t>
  </si>
  <si>
    <t> 0.020 </t>
  </si>
  <si>
    <t>2429217.793 </t>
  </si>
  <si>
    <t> 15.11.1938 07:01 </t>
  </si>
  <si>
    <t> -0.000 </t>
  </si>
  <si>
    <t>2429230.379 </t>
  </si>
  <si>
    <t> 27.11.1938 21:05 </t>
  </si>
  <si>
    <t> 0.023 </t>
  </si>
  <si>
    <t>2429596.685 </t>
  </si>
  <si>
    <t> 29.11.1939 04:26 </t>
  </si>
  <si>
    <t> -0.094 </t>
  </si>
  <si>
    <t>2429657.563 </t>
  </si>
  <si>
    <t> 29.01.1940 01:30 </t>
  </si>
  <si>
    <t>2429924.886 </t>
  </si>
  <si>
    <t> 22.10.1940 09:15 </t>
  </si>
  <si>
    <t> 0.072 </t>
  </si>
  <si>
    <t>2430338.727 </t>
  </si>
  <si>
    <t> 10.12.1941 05:26 </t>
  </si>
  <si>
    <t> 0.031 </t>
  </si>
  <si>
    <t>2430359.592 </t>
  </si>
  <si>
    <t> 31.12.1941 02:12 </t>
  </si>
  <si>
    <t> -0.043 </t>
  </si>
  <si>
    <t>2430373.639 </t>
  </si>
  <si>
    <t> 14.01.1942 03:20 </t>
  </si>
  <si>
    <t>2430426.553 </t>
  </si>
  <si>
    <t> 08.03.1942 01:16 </t>
  </si>
  <si>
    <t> -0.084 </t>
  </si>
  <si>
    <t>2431084.694 </t>
  </si>
  <si>
    <t> 26.12.1943 04:39 </t>
  </si>
  <si>
    <t> -0.107 </t>
  </si>
  <si>
    <t>2431428.824 </t>
  </si>
  <si>
    <t> 04.12.1944 07:46 </t>
  </si>
  <si>
    <t> -0.065 </t>
  </si>
  <si>
    <t>2431475.590 </t>
  </si>
  <si>
    <t> 20.01.1945 02:09 </t>
  </si>
  <si>
    <t> -0.062 </t>
  </si>
  <si>
    <t>2431798.775 </t>
  </si>
  <si>
    <t> 09.12.1945 06:36 </t>
  </si>
  <si>
    <t> -0.026 </t>
  </si>
  <si>
    <t>2432096.847 </t>
  </si>
  <si>
    <t> 03.10.1946 08:19 </t>
  </si>
  <si>
    <t>2432140.764 </t>
  </si>
  <si>
    <t> 16.11.1946 06:20 </t>
  </si>
  <si>
    <t>2432263.553 </t>
  </si>
  <si>
    <t> 19.03.1947 01:16 </t>
  </si>
  <si>
    <t> -0.081 </t>
  </si>
  <si>
    <t>2432473.875 </t>
  </si>
  <si>
    <t> 15.10.1947 09:00 </t>
  </si>
  <si>
    <t> 0.159 </t>
  </si>
  <si>
    <t>2433191.866 </t>
  </si>
  <si>
    <t> 02.10.1949 08:47 </t>
  </si>
  <si>
    <t> -0.037 </t>
  </si>
  <si>
    <t>2433273.555 </t>
  </si>
  <si>
    <t> 23.12.1949 01:19 </t>
  </si>
  <si>
    <t> -0.008 </t>
  </si>
  <si>
    <t>2433703.564 </t>
  </si>
  <si>
    <t> 26.02.1951 01:32 </t>
  </si>
  <si>
    <t> 0.066 </t>
  </si>
  <si>
    <t>2436608.353 </t>
  </si>
  <si>
    <t> 08.02.1959 20:28 </t>
  </si>
  <si>
    <t>2437315.403 </t>
  </si>
  <si>
    <t> 15.01.1961 21:40 </t>
  </si>
  <si>
    <t>2437345.401 </t>
  </si>
  <si>
    <t> 14.02.1961 21:37 </t>
  </si>
  <si>
    <t>2438001.501 </t>
  </si>
  <si>
    <t> 03.12.1962 00:01 </t>
  </si>
  <si>
    <t>2442787.296 </t>
  </si>
  <si>
    <t> 09.01.1976 19:06 </t>
  </si>
  <si>
    <t>V </t>
  </si>
  <si>
    <t> R.Diethelm </t>
  </si>
  <si>
    <t> BBS 26 </t>
  </si>
  <si>
    <t>2444929.286 </t>
  </si>
  <si>
    <t> 20.11.1981 18:51 </t>
  </si>
  <si>
    <t> R.Germann </t>
  </si>
  <si>
    <t> BBS 57 </t>
  </si>
  <si>
    <t>2444959.2880 </t>
  </si>
  <si>
    <t> 20.12.1981 18:54 </t>
  </si>
  <si>
    <t> 0.0002 </t>
  </si>
  <si>
    <t>E </t>
  </si>
  <si>
    <t>?</t>
  </si>
  <si>
    <t> Zhai Di Sheng </t>
  </si>
  <si>
    <t>IBVS 2274 </t>
  </si>
  <si>
    <t>2444983.0188 </t>
  </si>
  <si>
    <t> 13.01.1982 12:27 </t>
  </si>
  <si>
    <t> 0.0008 </t>
  </si>
  <si>
    <t>2445012.334 </t>
  </si>
  <si>
    <t> 11.02.1982 20:00 </t>
  </si>
  <si>
    <t> BBS 59 </t>
  </si>
  <si>
    <t>2445035.379 </t>
  </si>
  <si>
    <t> 06.03.1982 21:05 </t>
  </si>
  <si>
    <t> 0.015 </t>
  </si>
  <si>
    <t> W.Braune </t>
  </si>
  <si>
    <t>BAVM 34 </t>
  </si>
  <si>
    <t>2445035.383 </t>
  </si>
  <si>
    <t> 06.03.1982 21:11 </t>
  </si>
  <si>
    <t> J.Hübscher </t>
  </si>
  <si>
    <t>2445294.312 </t>
  </si>
  <si>
    <t> 20.11.1982 19:29 </t>
  </si>
  <si>
    <t> BBS 64 </t>
  </si>
  <si>
    <t>2445779.383 </t>
  </si>
  <si>
    <t> 19.03.1984 21:11 </t>
  </si>
  <si>
    <t> H.Vielmetter </t>
  </si>
  <si>
    <t>BAVM 38 </t>
  </si>
  <si>
    <t>2446828.403 </t>
  </si>
  <si>
    <t> 01.02.1987 21:40 </t>
  </si>
  <si>
    <t> 0.013 </t>
  </si>
  <si>
    <t> B.Koch </t>
  </si>
  <si>
    <t>BAVM 46 </t>
  </si>
  <si>
    <t>2450425.5070 </t>
  </si>
  <si>
    <t> 08.12.1996 00:10 </t>
  </si>
  <si>
    <t> -0.1009 </t>
  </si>
  <si>
    <t> Klimowicz&amp;Ogloza </t>
  </si>
  <si>
    <t>IBVS 4534 </t>
  </si>
  <si>
    <t>2450426.3090 </t>
  </si>
  <si>
    <t> 08.12.1996 19:24 </t>
  </si>
  <si>
    <t> 0.0031 </t>
  </si>
  <si>
    <t>2450841.592 </t>
  </si>
  <si>
    <t> 28.01.1998 02:12 </t>
  </si>
  <si>
    <t> S.Cook </t>
  </si>
  <si>
    <t> JAAVSO 41;122 </t>
  </si>
  <si>
    <t>2453055.471 </t>
  </si>
  <si>
    <t> 19.02.2004 23:18 </t>
  </si>
  <si>
    <t> R.Meyer </t>
  </si>
  <si>
    <t>BAVM 171 </t>
  </si>
  <si>
    <t>2453060.356 </t>
  </si>
  <si>
    <t> 24.02.2004 20:32 </t>
  </si>
  <si>
    <t>2453767.3818 </t>
  </si>
  <si>
    <t> 31.01.2006 21:09 </t>
  </si>
  <si>
    <t> 0.0041 </t>
  </si>
  <si>
    <t>C </t>
  </si>
  <si>
    <t>o</t>
  </si>
  <si>
    <t> H.Jungbluth </t>
  </si>
  <si>
    <t>BAVM 178 </t>
  </si>
  <si>
    <t>2455481.5349 </t>
  </si>
  <si>
    <t> 12.10.2010 00:50 </t>
  </si>
  <si>
    <t> -0.0004 </t>
  </si>
  <si>
    <t>R</t>
  </si>
  <si>
    <t> M.Lehky </t>
  </si>
  <si>
    <t>OEJV 0137 </t>
  </si>
  <si>
    <t>2455500.37739 </t>
  </si>
  <si>
    <t> 30.10.2010 21:03 </t>
  </si>
  <si>
    <t> -0.00244 </t>
  </si>
  <si>
    <t> R.Uhlar </t>
  </si>
  <si>
    <t>IBVS 6007 </t>
  </si>
  <si>
    <t>2455549.2324 </t>
  </si>
  <si>
    <t> 18.12.2010 17:34 </t>
  </si>
  <si>
    <t> -0.0037 </t>
  </si>
  <si>
    <t>Rc</t>
  </si>
  <si>
    <t> K.Shiokawa </t>
  </si>
  <si>
    <t>VSB 51 </t>
  </si>
  <si>
    <t>2455575.7568 </t>
  </si>
  <si>
    <t> 14.01.2011 06:09 </t>
  </si>
  <si>
    <t> -0.0013 </t>
  </si>
  <si>
    <t>IBVS 5992 </t>
  </si>
  <si>
    <t>2455590.4187 </t>
  </si>
  <si>
    <t> 28.01.2011 22:02 </t>
  </si>
  <si>
    <t> 0.0037 </t>
  </si>
  <si>
    <t> L.Pagel </t>
  </si>
  <si>
    <t>BAVM 220 </t>
  </si>
  <si>
    <t>2455648.3443 </t>
  </si>
  <si>
    <t> 27.03.2011 20:15 </t>
  </si>
  <si>
    <t> -0.0003 </t>
  </si>
  <si>
    <t>-I</t>
  </si>
  <si>
    <t> M.&amp; K.Rätz </t>
  </si>
  <si>
    <t>BAVM 225 </t>
  </si>
  <si>
    <t>2455879.3600 </t>
  </si>
  <si>
    <t> 13.11.2011 20:38 </t>
  </si>
  <si>
    <t>2420</t>
  </si>
  <si>
    <t> -0.0050 </t>
  </si>
  <si>
    <t>2455879.36619 </t>
  </si>
  <si>
    <t> 13.11.2011 20:47 </t>
  </si>
  <si>
    <t> 0.00119 </t>
  </si>
  <si>
    <t>OEJV 0160 </t>
  </si>
  <si>
    <t>2455928.2210 </t>
  </si>
  <si>
    <t> 01.01.2012 17:18 </t>
  </si>
  <si>
    <t>2455</t>
  </si>
  <si>
    <t> H.Itoh </t>
  </si>
  <si>
    <t>VSB 55 </t>
  </si>
  <si>
    <t>2455990.33872 </t>
  </si>
  <si>
    <t> 03.03.2012 20:07 </t>
  </si>
  <si>
    <t>2499.5</t>
  </si>
  <si>
    <t> 0.00017 </t>
  </si>
  <si>
    <t>2456218.56787 </t>
  </si>
  <si>
    <t> 18.10.2012 01:37 </t>
  </si>
  <si>
    <t>2663</t>
  </si>
  <si>
    <t> 0.00068 </t>
  </si>
  <si>
    <t> K.Ho?kova </t>
  </si>
  <si>
    <t>2456305.1108 </t>
  </si>
  <si>
    <t> 12.01.2013 14:39 </t>
  </si>
  <si>
    <t>2725</t>
  </si>
  <si>
    <t> -0.0018 </t>
  </si>
  <si>
    <t>VSB 56 </t>
  </si>
  <si>
    <t>2456319.0716 </t>
  </si>
  <si>
    <t> 26.01.2013 13:43 </t>
  </si>
  <si>
    <t>2735</t>
  </si>
  <si>
    <t> 0.0001 </t>
  </si>
  <si>
    <t>2456583.595 </t>
  </si>
  <si>
    <t> 18.10.2013 02:16 </t>
  </si>
  <si>
    <t>2924.5</t>
  </si>
  <si>
    <t> A.Paschke </t>
  </si>
  <si>
    <t>OEJV 0162 </t>
  </si>
  <si>
    <t>2456623.3774 </t>
  </si>
  <si>
    <t> 26.11.2013 21:03 </t>
  </si>
  <si>
    <t>2953</t>
  </si>
  <si>
    <t> 0.0010 </t>
  </si>
  <si>
    <t>BAVM 234 </t>
  </si>
  <si>
    <t>2456713.4138 </t>
  </si>
  <si>
    <t> 24.02.2014 21:55 </t>
  </si>
  <si>
    <t>3017.5</t>
  </si>
  <si>
    <t> 0.0023 </t>
  </si>
  <si>
    <t> F.Agerer </t>
  </si>
  <si>
    <t>BAVM 238 </t>
  </si>
  <si>
    <t>VSB-64</t>
  </si>
  <si>
    <t xml:space="preserve">Mag </t>
  </si>
  <si>
    <t>Next ToM-P</t>
  </si>
  <si>
    <t>Next ToM-S</t>
  </si>
  <si>
    <t>10.62-11.10</t>
  </si>
  <si>
    <t>VSX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</si>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</sst>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4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165" fontId="3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8" fillId="0" borderId="21" xfId="0" applyFont="1" applyBorder="1" applyAlignment="1">
      <alignment horizontal="right" vertical="center"/>
    </xf>
    <xf numFmtId="0" fontId="38" fillId="0" borderId="24" xfId="0" applyFont="1" applyBorder="1" applyAlignment="1">
      <alignment horizontal="right" vertical="center"/>
    </xf>
    <xf numFmtId="0" fontId="6" fillId="25" borderId="19" xfId="0" applyFont="1" applyFill="1" applyBorder="1" applyAlignment="1">
      <alignment horizontal="right" vertical="center"/>
    </xf>
    <xf numFmtId="0" fontId="6" fillId="25" borderId="20" xfId="0" applyFont="1" applyFill="1" applyBorder="1" applyAlignment="1">
      <alignment horizontal="center" vertical="center"/>
    </xf>
    <xf numFmtId="0" fontId="39" fillId="0" borderId="22" xfId="0" applyFont="1" applyBorder="1" applyAlignment="1">
      <alignment horizontal="right" vertical="center"/>
    </xf>
    <xf numFmtId="0" fontId="40" fillId="0" borderId="22" xfId="0" applyFont="1" applyBorder="1" applyAlignment="1">
      <alignment horizontal="right" vertical="center"/>
    </xf>
    <xf numFmtId="22" fontId="40" fillId="0" borderId="22" xfId="0" applyNumberFormat="1" applyFont="1" applyBorder="1" applyAlignment="1">
      <alignment horizontal="right" vertical="center"/>
    </xf>
    <xf numFmtId="22" fontId="40" fillId="0" borderId="23" xfId="0" applyNumberFormat="1" applyFont="1" applyBorder="1" applyAlignment="1">
      <alignment horizontal="right" vertical="center"/>
    </xf>
    <xf numFmtId="0" fontId="6" fillId="0" borderId="0" xfId="0" applyFont="1" applyAlignment="1"/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Cam - O-C Diagr.</a:t>
            </a:r>
          </a:p>
        </c:rich>
      </c:tx>
      <c:layout>
        <c:manualLayout>
          <c:xMode val="edge"/>
          <c:yMode val="edge"/>
          <c:x val="0.3741935483870967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23926380368099"/>
          <c:w val="0.8112903225806451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87">
                  <c:v>-1.4852800002699951E-2</c:v>
                </c:pt>
                <c:pt idx="1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7-44B7-8806-A38E2D697C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3.5000000000000001E-3</c:v>
                  </c:pt>
                  <c:pt idx="175">
                    <c:v>2.0000000000000001E-4</c:v>
                  </c:pt>
                  <c:pt idx="176">
                    <c:v>4.8999999999999998E-4</c:v>
                  </c:pt>
                  <c:pt idx="177">
                    <c:v>0</c:v>
                  </c:pt>
                  <c:pt idx="178">
                    <c:v>1.4E-3</c:v>
                  </c:pt>
                  <c:pt idx="179">
                    <c:v>3.5000000000000001E-3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2.0000000000000001E-4</c:v>
                  </c:pt>
                  <c:pt idx="183">
                    <c:v>0</c:v>
                  </c:pt>
                  <c:pt idx="184">
                    <c:v>1E-4</c:v>
                  </c:pt>
                  <c:pt idx="185">
                    <c:v>5.9999999999999995E-4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1.6000000000000001E-3</c:v>
                  </c:pt>
                  <c:pt idx="190">
                    <c:v>1.6000000000000001E-3</c:v>
                  </c:pt>
                  <c:pt idx="191">
                    <c:v>6.4000000000000003E-3</c:v>
                  </c:pt>
                  <c:pt idx="192">
                    <c:v>2.0000000000000001E-4</c:v>
                  </c:pt>
                  <c:pt idx="193">
                    <c:v>0</c:v>
                  </c:pt>
                  <c:pt idx="194">
                    <c:v>6.4000000000000003E-3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3.5000000000000001E-3</c:v>
                  </c:pt>
                  <c:pt idx="175">
                    <c:v>2.0000000000000001E-4</c:v>
                  </c:pt>
                  <c:pt idx="176">
                    <c:v>4.8999999999999998E-4</c:v>
                  </c:pt>
                  <c:pt idx="177">
                    <c:v>0</c:v>
                  </c:pt>
                  <c:pt idx="178">
                    <c:v>1.4E-3</c:v>
                  </c:pt>
                  <c:pt idx="179">
                    <c:v>3.5000000000000001E-3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2.0000000000000001E-4</c:v>
                  </c:pt>
                  <c:pt idx="183">
                    <c:v>0</c:v>
                  </c:pt>
                  <c:pt idx="184">
                    <c:v>1E-4</c:v>
                  </c:pt>
                  <c:pt idx="185">
                    <c:v>5.9999999999999995E-4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1.6000000000000001E-3</c:v>
                  </c:pt>
                  <c:pt idx="190">
                    <c:v>1.6000000000000001E-3</c:v>
                  </c:pt>
                  <c:pt idx="191">
                    <c:v>6.4000000000000003E-3</c:v>
                  </c:pt>
                  <c:pt idx="192">
                    <c:v>2.0000000000000001E-4</c:v>
                  </c:pt>
                  <c:pt idx="193">
                    <c:v>0</c:v>
                  </c:pt>
                  <c:pt idx="194">
                    <c:v>6.4000000000000003E-3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1.8800599995302036E-2</c:v>
                </c:pt>
                <c:pt idx="1">
                  <c:v>8.3331599997109151E-2</c:v>
                </c:pt>
                <c:pt idx="2">
                  <c:v>0.12189909999869997</c:v>
                </c:pt>
                <c:pt idx="3">
                  <c:v>6.8551999975170474E-3</c:v>
                </c:pt>
                <c:pt idx="4">
                  <c:v>-3.9923500000440981E-2</c:v>
                </c:pt>
                <c:pt idx="5">
                  <c:v>0.13051049999921815</c:v>
                </c:pt>
                <c:pt idx="6">
                  <c:v>-6.633019999935641E-2</c:v>
                </c:pt>
                <c:pt idx="7">
                  <c:v>-1.2329900000622729E-2</c:v>
                </c:pt>
                <c:pt idx="8">
                  <c:v>-2.5125800002570031E-2</c:v>
                </c:pt>
                <c:pt idx="9">
                  <c:v>-3.4373500002402579E-2</c:v>
                </c:pt>
                <c:pt idx="10">
                  <c:v>2.4281499998323852E-2</c:v>
                </c:pt>
                <c:pt idx="11">
                  <c:v>-5.9558900000411086E-2</c:v>
                </c:pt>
                <c:pt idx="12">
                  <c:v>8.2831499999883818E-2</c:v>
                </c:pt>
                <c:pt idx="13">
                  <c:v>4.7990800001571188E-2</c:v>
                </c:pt>
                <c:pt idx="14">
                  <c:v>-3.347820000271895E-2</c:v>
                </c:pt>
                <c:pt idx="15">
                  <c:v>6.8017799996596295E-2</c:v>
                </c:pt>
                <c:pt idx="16">
                  <c:v>-2.8822899999795482E-2</c:v>
                </c:pt>
                <c:pt idx="17">
                  <c:v>-8.4680800002388423E-2</c:v>
                </c:pt>
                <c:pt idx="18">
                  <c:v>-0.1246093000008841</c:v>
                </c:pt>
                <c:pt idx="19">
                  <c:v>1.0169699995458359E-2</c:v>
                </c:pt>
                <c:pt idx="20">
                  <c:v>-7.4811300004512304E-2</c:v>
                </c:pt>
                <c:pt idx="21">
                  <c:v>3.0109799998172093E-2</c:v>
                </c:pt>
                <c:pt idx="22">
                  <c:v>2.9207399995357264E-2</c:v>
                </c:pt>
                <c:pt idx="23">
                  <c:v>8.5180999998556217E-2</c:v>
                </c:pt>
                <c:pt idx="24">
                  <c:v>3.7447700000484474E-2</c:v>
                </c:pt>
                <c:pt idx="25">
                  <c:v>7.6633699998637894E-2</c:v>
                </c:pt>
                <c:pt idx="26">
                  <c:v>6.9288700000470271E-2</c:v>
                </c:pt>
                <c:pt idx="27">
                  <c:v>-3.0311400001664879E-2</c:v>
                </c:pt>
                <c:pt idx="28">
                  <c:v>-2.524940000512288E-2</c:v>
                </c:pt>
                <c:pt idx="29">
                  <c:v>-4.6700000002601882E-2</c:v>
                </c:pt>
                <c:pt idx="30">
                  <c:v>-1.1009699999704026E-2</c:v>
                </c:pt>
                <c:pt idx="31">
                  <c:v>6.3079300001845695E-2</c:v>
                </c:pt>
                <c:pt idx="32">
                  <c:v>-7.748610000271583E-2</c:v>
                </c:pt>
                <c:pt idx="33">
                  <c:v>-3.5486100001435261E-2</c:v>
                </c:pt>
                <c:pt idx="34">
                  <c:v>7.3133599995344412E-2</c:v>
                </c:pt>
                <c:pt idx="35">
                  <c:v>4.7621599998819875E-2</c:v>
                </c:pt>
                <c:pt idx="36">
                  <c:v>-2.2157100000185892E-2</c:v>
                </c:pt>
                <c:pt idx="37">
                  <c:v>-4.7935500002495246E-2</c:v>
                </c:pt>
                <c:pt idx="38">
                  <c:v>5.7109899997158209E-2</c:v>
                </c:pt>
                <c:pt idx="39">
                  <c:v>0.11937629999738419</c:v>
                </c:pt>
                <c:pt idx="40">
                  <c:v>-7.9498200000671204E-2</c:v>
                </c:pt>
                <c:pt idx="41">
                  <c:v>2.550419999533915E-2</c:v>
                </c:pt>
                <c:pt idx="42">
                  <c:v>1.6195100000913953E-2</c:v>
                </c:pt>
                <c:pt idx="43">
                  <c:v>-7.6955300002737204E-2</c:v>
                </c:pt>
                <c:pt idx="44">
                  <c:v>6.0239999584155157E-4</c:v>
                </c:pt>
                <c:pt idx="45">
                  <c:v>-9.1020000036223792E-4</c:v>
                </c:pt>
                <c:pt idx="46">
                  <c:v>-9.6405300002516015E-2</c:v>
                </c:pt>
                <c:pt idx="47">
                  <c:v>-0.15476720000151545</c:v>
                </c:pt>
                <c:pt idx="48">
                  <c:v>-3.4545900001830887E-2</c:v>
                </c:pt>
                <c:pt idx="49">
                  <c:v>7.4295099995651981E-2</c:v>
                </c:pt>
                <c:pt idx="50">
                  <c:v>1.5783999988343567E-3</c:v>
                </c:pt>
                <c:pt idx="51">
                  <c:v>-1.2976000034541357E-3</c:v>
                </c:pt>
                <c:pt idx="52">
                  <c:v>4.6579299996665213E-2</c:v>
                </c:pt>
                <c:pt idx="53">
                  <c:v>-0.10339400000157184</c:v>
                </c:pt>
                <c:pt idx="54">
                  <c:v>1.7632699997193413E-2</c:v>
                </c:pt>
                <c:pt idx="55">
                  <c:v>-4.6712300001672702E-2</c:v>
                </c:pt>
                <c:pt idx="56">
                  <c:v>-2.1813000021211337E-3</c:v>
                </c:pt>
                <c:pt idx="57">
                  <c:v>-8.9331700000911951E-2</c:v>
                </c:pt>
                <c:pt idx="58">
                  <c:v>-0.11820770000122138</c:v>
                </c:pt>
                <c:pt idx="59">
                  <c:v>5.6535699997766642E-2</c:v>
                </c:pt>
                <c:pt idx="60">
                  <c:v>4.7775700000784127E-2</c:v>
                </c:pt>
                <c:pt idx="61">
                  <c:v>-0.11176300000443007</c:v>
                </c:pt>
                <c:pt idx="62">
                  <c:v>-2.1108000000822358E-2</c:v>
                </c:pt>
                <c:pt idx="63">
                  <c:v>-0.10788670000329148</c:v>
                </c:pt>
                <c:pt idx="64">
                  <c:v>-1.3452700000925688E-2</c:v>
                </c:pt>
                <c:pt idx="65">
                  <c:v>-0.12205370000447147</c:v>
                </c:pt>
                <c:pt idx="66">
                  <c:v>-3.2682000000932021E-2</c:v>
                </c:pt>
                <c:pt idx="67">
                  <c:v>-8.7239399999816669E-2</c:v>
                </c:pt>
                <c:pt idx="68">
                  <c:v>1.7627999997785082E-2</c:v>
                </c:pt>
                <c:pt idx="69">
                  <c:v>5.9627999999065651E-2</c:v>
                </c:pt>
                <c:pt idx="70">
                  <c:v>-0.14675140000326792</c:v>
                </c:pt>
                <c:pt idx="71">
                  <c:v>-0.10475140000198735</c:v>
                </c:pt>
                <c:pt idx="72">
                  <c:v>1.9460999999864725E-2</c:v>
                </c:pt>
                <c:pt idx="73">
                  <c:v>5.1399299998593051E-2</c:v>
                </c:pt>
                <c:pt idx="74">
                  <c:v>9.1585300000588177E-2</c:v>
                </c:pt>
                <c:pt idx="75">
                  <c:v>-9.3157800001790747E-2</c:v>
                </c:pt>
                <c:pt idx="76">
                  <c:v>-2.0786100001714658E-2</c:v>
                </c:pt>
                <c:pt idx="77">
                  <c:v>-8.5464000003412366E-3</c:v>
                </c:pt>
                <c:pt idx="78">
                  <c:v>4.3170599998120451E-2</c:v>
                </c:pt>
                <c:pt idx="79">
                  <c:v>-3.6465400000452064E-2</c:v>
                </c:pt>
                <c:pt idx="80">
                  <c:v>-7.4181800002406817E-2</c:v>
                </c:pt>
                <c:pt idx="81">
                  <c:v>-9.1818100001546554E-2</c:v>
                </c:pt>
                <c:pt idx="82">
                  <c:v>6.3553599997248966E-2</c:v>
                </c:pt>
                <c:pt idx="83">
                  <c:v>-3.416280000237748E-2</c:v>
                </c:pt>
                <c:pt idx="84">
                  <c:v>8.1492199995409464E-2</c:v>
                </c:pt>
                <c:pt idx="85">
                  <c:v>2.5023199999850476E-2</c:v>
                </c:pt>
                <c:pt idx="86">
                  <c:v>-1.9852800000080606E-2</c:v>
                </c:pt>
                <c:pt idx="88">
                  <c:v>1.565179999670363E-2</c:v>
                </c:pt>
                <c:pt idx="89">
                  <c:v>-1.5860800001973985E-2</c:v>
                </c:pt>
                <c:pt idx="90">
                  <c:v>-8.8701500000752276E-2</c:v>
                </c:pt>
                <c:pt idx="91">
                  <c:v>-1.4338400003907736E-2</c:v>
                </c:pt>
                <c:pt idx="92">
                  <c:v>3.5642999973788392E-3</c:v>
                </c:pt>
                <c:pt idx="93">
                  <c:v>-5.5515200001536869E-2</c:v>
                </c:pt>
                <c:pt idx="94">
                  <c:v>-3.2248500003333902E-2</c:v>
                </c:pt>
                <c:pt idx="95">
                  <c:v>3.4654199997021351E-2</c:v>
                </c:pt>
                <c:pt idx="96">
                  <c:v>5.197279999993043E-2</c:v>
                </c:pt>
                <c:pt idx="97">
                  <c:v>7.4034799999935785E-2</c:v>
                </c:pt>
                <c:pt idx="98">
                  <c:v>-5.0274900000658818E-2</c:v>
                </c:pt>
                <c:pt idx="99">
                  <c:v>-3.7938500001473585E-2</c:v>
                </c:pt>
                <c:pt idx="100">
                  <c:v>8.4584499996708473E-2</c:v>
                </c:pt>
                <c:pt idx="101">
                  <c:v>-2.4928700000600656E-2</c:v>
                </c:pt>
                <c:pt idx="102">
                  <c:v>7.4177499998768326E-2</c:v>
                </c:pt>
                <c:pt idx="103">
                  <c:v>7.6378999983717222E-3</c:v>
                </c:pt>
                <c:pt idx="104">
                  <c:v>-6.331760000102804E-2</c:v>
                </c:pt>
                <c:pt idx="105">
                  <c:v>-1.6900800001167227E-2</c:v>
                </c:pt>
                <c:pt idx="106">
                  <c:v>4.0991999994730577E-3</c:v>
                </c:pt>
                <c:pt idx="107">
                  <c:v>-9.9670600004174048E-2</c:v>
                </c:pt>
                <c:pt idx="108">
                  <c:v>-6.4484600003197556E-2</c:v>
                </c:pt>
                <c:pt idx="109">
                  <c:v>-8.7953599999309517E-2</c:v>
                </c:pt>
                <c:pt idx="110">
                  <c:v>-3.336950000084471E-2</c:v>
                </c:pt>
                <c:pt idx="111">
                  <c:v>-9.8546300003363285E-2</c:v>
                </c:pt>
                <c:pt idx="112">
                  <c:v>3.0312799997773254E-2</c:v>
                </c:pt>
                <c:pt idx="113">
                  <c:v>-8.8756300003296928E-2</c:v>
                </c:pt>
                <c:pt idx="114">
                  <c:v>-1.111020000098506E-2</c:v>
                </c:pt>
                <c:pt idx="115">
                  <c:v>-2.1171899999899324E-2</c:v>
                </c:pt>
                <c:pt idx="116">
                  <c:v>-2.9012600003625266E-2</c:v>
                </c:pt>
                <c:pt idx="117">
                  <c:v>-2.8603500002645887E-2</c:v>
                </c:pt>
                <c:pt idx="118">
                  <c:v>-4.6035000013944227E-3</c:v>
                </c:pt>
                <c:pt idx="119">
                  <c:v>-7.2435300000506686E-2</c:v>
                </c:pt>
                <c:pt idx="120">
                  <c:v>-5.2558999999746447E-2</c:v>
                </c:pt>
                <c:pt idx="121">
                  <c:v>5.1405700000032084E-2</c:v>
                </c:pt>
                <c:pt idx="122">
                  <c:v>6.2468000000080792E-2</c:v>
                </c:pt>
                <c:pt idx="123">
                  <c:v>4.5998999998118961E-2</c:v>
                </c:pt>
                <c:pt idx="124">
                  <c:v>3.6211399998137495E-2</c:v>
                </c:pt>
                <c:pt idx="125">
                  <c:v>2.5742399997398024E-2</c:v>
                </c:pt>
                <c:pt idx="126">
                  <c:v>-1.1567300000024261E-2</c:v>
                </c:pt>
                <c:pt idx="127">
                  <c:v>5.2297999973234255E-3</c:v>
                </c:pt>
                <c:pt idx="128">
                  <c:v>-3.0548900002031587E-2</c:v>
                </c:pt>
                <c:pt idx="129">
                  <c:v>1.9725499994819984E-2</c:v>
                </c:pt>
                <c:pt idx="130">
                  <c:v>-4.1599999894970097E-4</c:v>
                </c:pt>
                <c:pt idx="131">
                  <c:v>2.253980000023148E-2</c:v>
                </c:pt>
                <c:pt idx="132">
                  <c:v>-9.3582699999387842E-2</c:v>
                </c:pt>
                <c:pt idx="133">
                  <c:v>6.3036999996256782E-2</c:v>
                </c:pt>
                <c:pt idx="134">
                  <c:v>7.2374299998045899E-2</c:v>
                </c:pt>
                <c:pt idx="135">
                  <c:v>3.0862599996908102E-2</c:v>
                </c:pt>
                <c:pt idx="136">
                  <c:v>-4.2544400002952898E-2</c:v>
                </c:pt>
                <c:pt idx="137">
                  <c:v>4.5517599995946512E-2</c:v>
                </c:pt>
                <c:pt idx="138">
                  <c:v>-8.444680000320659E-2</c:v>
                </c:pt>
                <c:pt idx="139">
                  <c:v>-0.10737350000272272</c:v>
                </c:pt>
                <c:pt idx="140">
                  <c:v>-6.519520000074408E-2</c:v>
                </c:pt>
                <c:pt idx="141">
                  <c:v>-6.1637500002689194E-2</c:v>
                </c:pt>
                <c:pt idx="142">
                  <c:v>-2.6052199998957803E-2</c:v>
                </c:pt>
                <c:pt idx="143">
                  <c:v>2.2621500000241213E-2</c:v>
                </c:pt>
                <c:pt idx="144">
                  <c:v>-3.1033200004458195E-2</c:v>
                </c:pt>
                <c:pt idx="145">
                  <c:v>-8.0687600002420368E-2</c:v>
                </c:pt>
                <c:pt idx="146">
                  <c:v>0.15929549999782466</c:v>
                </c:pt>
                <c:pt idx="147">
                  <c:v>-3.7064600001031067E-2</c:v>
                </c:pt>
                <c:pt idx="148">
                  <c:v>-7.8519000016967766E-3</c:v>
                </c:pt>
                <c:pt idx="149">
                  <c:v>6.5857699999469332E-2</c:v>
                </c:pt>
                <c:pt idx="150">
                  <c:v>-1.4009999722475186E-4</c:v>
                </c:pt>
                <c:pt idx="151">
                  <c:v>2.9650199998286553E-2</c:v>
                </c:pt>
                <c:pt idx="152">
                  <c:v>1.5933499991660938E-2</c:v>
                </c:pt>
                <c:pt idx="153">
                  <c:v>4.5847499997762498E-2</c:v>
                </c:pt>
                <c:pt idx="154">
                  <c:v>1.8954200000735E-2</c:v>
                </c:pt>
                <c:pt idx="155">
                  <c:v>9.9180999968666583E-3</c:v>
                </c:pt>
                <c:pt idx="162">
                  <c:v>2.237000000604894E-3</c:v>
                </c:pt>
                <c:pt idx="163">
                  <c:v>1.4989299997978378E-2</c:v>
                </c:pt>
                <c:pt idx="164">
                  <c:v>1.8989299998793285E-2</c:v>
                </c:pt>
                <c:pt idx="165">
                  <c:v>9.6893999943858944E-3</c:v>
                </c:pt>
                <c:pt idx="166">
                  <c:v>7.593900001666043E-3</c:v>
                </c:pt>
                <c:pt idx="167">
                  <c:v>1.3403199998720083E-2</c:v>
                </c:pt>
                <c:pt idx="172">
                  <c:v>-8.3860000449931249E-4</c:v>
                </c:pt>
                <c:pt idx="173">
                  <c:v>-1.4669000011053868E-3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7-44B7-8806-A38E2D697C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6">
                  <c:v>-2.9860000358894467E-4</c:v>
                </c:pt>
                <c:pt idx="157">
                  <c:v>2.0139999833190814E-4</c:v>
                </c:pt>
                <c:pt idx="158">
                  <c:v>6.0139999550301582E-4</c:v>
                </c:pt>
                <c:pt idx="159">
                  <c:v>-2.4932000014814548E-3</c:v>
                </c:pt>
                <c:pt idx="160">
                  <c:v>8.0679999518906698E-4</c:v>
                </c:pt>
                <c:pt idx="161">
                  <c:v>4.0067999943858013E-3</c:v>
                </c:pt>
                <c:pt idx="169">
                  <c:v>3.1336999963968992E-3</c:v>
                </c:pt>
                <c:pt idx="174">
                  <c:v>4.1234000018448569E-3</c:v>
                </c:pt>
                <c:pt idx="179">
                  <c:v>3.720599997905083E-3</c:v>
                </c:pt>
                <c:pt idx="189">
                  <c:v>1.0085999965667725E-3</c:v>
                </c:pt>
                <c:pt idx="190">
                  <c:v>2.2584999969694763E-3</c:v>
                </c:pt>
                <c:pt idx="191">
                  <c:v>7.3960000008810312E-4</c:v>
                </c:pt>
                <c:pt idx="192">
                  <c:v>-1.0620000830385834E-4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07-44B7-8806-A38E2D697C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70">
                  <c:v>7.7281999911065213E-3</c:v>
                </c:pt>
                <c:pt idx="175">
                  <c:v>-2.7300000510876998E-4</c:v>
                </c:pt>
                <c:pt idx="176">
                  <c:v>-2.4392999985138886E-3</c:v>
                </c:pt>
                <c:pt idx="177">
                  <c:v>-3.7123000001884066E-3</c:v>
                </c:pt>
                <c:pt idx="178">
                  <c:v>-1.2944999980391003E-3</c:v>
                </c:pt>
                <c:pt idx="180">
                  <c:v>-2.7210000553168356E-4</c:v>
                </c:pt>
                <c:pt idx="181">
                  <c:v>-4.9960000033024698E-3</c:v>
                </c:pt>
                <c:pt idx="182">
                  <c:v>1.1939999967580661E-3</c:v>
                </c:pt>
                <c:pt idx="183">
                  <c:v>-2.7900000713998452E-4</c:v>
                </c:pt>
                <c:pt idx="184">
                  <c:v>1.6689999756636098E-4</c:v>
                </c:pt>
                <c:pt idx="185">
                  <c:v>6.8059999466640875E-4</c:v>
                </c:pt>
                <c:pt idx="186">
                  <c:v>-1.8049999998765998E-3</c:v>
                </c:pt>
                <c:pt idx="187">
                  <c:v>5.6999997468665242E-5</c:v>
                </c:pt>
                <c:pt idx="188">
                  <c:v>1.581899996381253E-3</c:v>
                </c:pt>
                <c:pt idx="193">
                  <c:v>-1.5461000002687797E-3</c:v>
                </c:pt>
                <c:pt idx="194">
                  <c:v>1.6579999937675893E-3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07-44B7-8806-A38E2D697C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07-44B7-8806-A38E2D697C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07-44B7-8806-A38E2D697C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07-44B7-8806-A38E2D697C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2.5087147135749145E-2</c:v>
                </c:pt>
                <c:pt idx="1">
                  <c:v>2.5082734595123828E-2</c:v>
                </c:pt>
                <c:pt idx="2">
                  <c:v>2.4895201618547851E-2</c:v>
                </c:pt>
                <c:pt idx="3">
                  <c:v>2.4837397336356194E-2</c:v>
                </c:pt>
                <c:pt idx="4">
                  <c:v>2.4827248492917967E-2</c:v>
                </c:pt>
                <c:pt idx="5">
                  <c:v>2.4765472924163524E-2</c:v>
                </c:pt>
                <c:pt idx="6">
                  <c:v>2.4764149161975928E-2</c:v>
                </c:pt>
                <c:pt idx="7">
                  <c:v>2.4714287452909846E-2</c:v>
                </c:pt>
                <c:pt idx="8">
                  <c:v>2.4621182845715652E-2</c:v>
                </c:pt>
                <c:pt idx="9">
                  <c:v>2.4606621461652108E-2</c:v>
                </c:pt>
                <c:pt idx="10">
                  <c:v>2.458455875852552E-2</c:v>
                </c:pt>
                <c:pt idx="11">
                  <c:v>2.4533373287271842E-2</c:v>
                </c:pt>
                <c:pt idx="12">
                  <c:v>2.4363931727259664E-2</c:v>
                </c:pt>
                <c:pt idx="13">
                  <c:v>2.4362607965072069E-2</c:v>
                </c:pt>
                <c:pt idx="14">
                  <c:v>2.4358195424446751E-2</c:v>
                </c:pt>
                <c:pt idx="15">
                  <c:v>2.4287594774441677E-2</c:v>
                </c:pt>
                <c:pt idx="16">
                  <c:v>2.4286271012254081E-2</c:v>
                </c:pt>
                <c:pt idx="17">
                  <c:v>2.4201991486310522E-2</c:v>
                </c:pt>
                <c:pt idx="18">
                  <c:v>2.4085059159739616E-2</c:v>
                </c:pt>
                <c:pt idx="19">
                  <c:v>2.4045346294111765E-2</c:v>
                </c:pt>
                <c:pt idx="20">
                  <c:v>2.3829131803471224E-2</c:v>
                </c:pt>
                <c:pt idx="21">
                  <c:v>2.3705139411899809E-2</c:v>
                </c:pt>
                <c:pt idx="22">
                  <c:v>2.3662779021896764E-2</c:v>
                </c:pt>
                <c:pt idx="23">
                  <c:v>2.3638068794394989E-2</c:v>
                </c:pt>
                <c:pt idx="24">
                  <c:v>2.3436415687817996E-2</c:v>
                </c:pt>
                <c:pt idx="25">
                  <c:v>2.340994044406609E-2</c:v>
                </c:pt>
                <c:pt idx="26">
                  <c:v>2.3387877740939506E-2</c:v>
                </c:pt>
                <c:pt idx="27">
                  <c:v>2.3110328935607057E-2</c:v>
                </c:pt>
                <c:pt idx="28">
                  <c:v>2.3101503854356421E-2</c:v>
                </c:pt>
                <c:pt idx="29">
                  <c:v>2.298060024122273E-2</c:v>
                </c:pt>
                <c:pt idx="30">
                  <c:v>2.297486393840982E-2</c:v>
                </c:pt>
                <c:pt idx="31">
                  <c:v>2.2891025666528793E-2</c:v>
                </c:pt>
                <c:pt idx="32">
                  <c:v>2.2729526679642183E-2</c:v>
                </c:pt>
                <c:pt idx="33">
                  <c:v>2.2729526679642183E-2</c:v>
                </c:pt>
                <c:pt idx="34">
                  <c:v>2.2691137576201923E-2</c:v>
                </c:pt>
                <c:pt idx="35">
                  <c:v>2.2479335626186699E-2</c:v>
                </c:pt>
                <c:pt idx="36">
                  <c:v>2.2469186782748472E-2</c:v>
                </c:pt>
                <c:pt idx="37">
                  <c:v>2.2409176230244156E-2</c:v>
                </c:pt>
                <c:pt idx="38">
                  <c:v>2.2217671967105394E-2</c:v>
                </c:pt>
                <c:pt idx="39">
                  <c:v>2.2065880569594482E-2</c:v>
                </c:pt>
                <c:pt idx="40">
                  <c:v>2.1798921861762795E-2</c:v>
                </c:pt>
                <c:pt idx="41">
                  <c:v>2.1400028189234123E-2</c:v>
                </c:pt>
                <c:pt idx="42">
                  <c:v>2.1294568468289043E-2</c:v>
                </c:pt>
                <c:pt idx="43">
                  <c:v>2.1287508403288535E-2</c:v>
                </c:pt>
                <c:pt idx="44">
                  <c:v>2.125794438109891E-2</c:v>
                </c:pt>
                <c:pt idx="45">
                  <c:v>2.1145865849215854E-2</c:v>
                </c:pt>
                <c:pt idx="46">
                  <c:v>2.1066881372022676E-2</c:v>
                </c:pt>
                <c:pt idx="47">
                  <c:v>2.0912001196074042E-2</c:v>
                </c:pt>
                <c:pt idx="48">
                  <c:v>2.0901852352635815E-2</c:v>
                </c:pt>
                <c:pt idx="49">
                  <c:v>2.0853314405757325E-2</c:v>
                </c:pt>
                <c:pt idx="50">
                  <c:v>2.0834340481068463E-2</c:v>
                </c:pt>
                <c:pt idx="51">
                  <c:v>2.0816690318567192E-2</c:v>
                </c:pt>
                <c:pt idx="52">
                  <c:v>2.068475535387021E-2</c:v>
                </c:pt>
                <c:pt idx="53">
                  <c:v>2.06596038723059E-2</c:v>
                </c:pt>
                <c:pt idx="54">
                  <c:v>2.0634452390741593E-2</c:v>
                </c:pt>
                <c:pt idx="55">
                  <c:v>2.0612389687615008E-2</c:v>
                </c:pt>
                <c:pt idx="56">
                  <c:v>2.0607977146989691E-2</c:v>
                </c:pt>
                <c:pt idx="57">
                  <c:v>2.0600917081989183E-2</c:v>
                </c:pt>
                <c:pt idx="58">
                  <c:v>2.0583266919487916E-2</c:v>
                </c:pt>
                <c:pt idx="59">
                  <c:v>2.0577089362612471E-2</c:v>
                </c:pt>
                <c:pt idx="60">
                  <c:v>2.0400587737599785E-2</c:v>
                </c:pt>
                <c:pt idx="61">
                  <c:v>2.0213937269148868E-2</c:v>
                </c:pt>
                <c:pt idx="62">
                  <c:v>2.0191874566022283E-2</c:v>
                </c:pt>
                <c:pt idx="63">
                  <c:v>2.0181725722584053E-2</c:v>
                </c:pt>
                <c:pt idx="64">
                  <c:v>2.0119950153829613E-2</c:v>
                </c:pt>
                <c:pt idx="65">
                  <c:v>1.9991986475695413E-2</c:v>
                </c:pt>
                <c:pt idx="66">
                  <c:v>1.9988897697257691E-2</c:v>
                </c:pt>
                <c:pt idx="67">
                  <c:v>1.9968600010381234E-2</c:v>
                </c:pt>
                <c:pt idx="68">
                  <c:v>1.9944772291004522E-2</c:v>
                </c:pt>
                <c:pt idx="69">
                  <c:v>1.9944772291004522E-2</c:v>
                </c:pt>
                <c:pt idx="70">
                  <c:v>1.975679806036601E-2</c:v>
                </c:pt>
                <c:pt idx="71">
                  <c:v>1.975679806036601E-2</c:v>
                </c:pt>
                <c:pt idx="72">
                  <c:v>1.9755033044115883E-2</c:v>
                </c:pt>
                <c:pt idx="73">
                  <c:v>1.9713996416300433E-2</c:v>
                </c:pt>
                <c:pt idx="74">
                  <c:v>1.9687521172548531E-2</c:v>
                </c:pt>
                <c:pt idx="75">
                  <c:v>1.964383702035789E-2</c:v>
                </c:pt>
                <c:pt idx="76">
                  <c:v>1.9640748241920167E-2</c:v>
                </c:pt>
                <c:pt idx="77">
                  <c:v>1.9514108325973566E-2</c:v>
                </c:pt>
                <c:pt idx="78">
                  <c:v>1.9483220541596343E-2</c:v>
                </c:pt>
                <c:pt idx="79">
                  <c:v>1.928906875408239E-2</c:v>
                </c:pt>
                <c:pt idx="80">
                  <c:v>1.9220233120327442E-2</c:v>
                </c:pt>
                <c:pt idx="81">
                  <c:v>1.9075943041879571E-2</c:v>
                </c:pt>
                <c:pt idx="82">
                  <c:v>1.9072854263441848E-2</c:v>
                </c:pt>
                <c:pt idx="83">
                  <c:v>1.9004018629686901E-2</c:v>
                </c:pt>
                <c:pt idx="84">
                  <c:v>1.8981955926560316E-2</c:v>
                </c:pt>
                <c:pt idx="85">
                  <c:v>1.8977543385934999E-2</c:v>
                </c:pt>
                <c:pt idx="86">
                  <c:v>1.8959893223433728E-2</c:v>
                </c:pt>
                <c:pt idx="87">
                  <c:v>1.8959893223433728E-2</c:v>
                </c:pt>
                <c:pt idx="88">
                  <c:v>1.8930770455306636E-2</c:v>
                </c:pt>
                <c:pt idx="89">
                  <c:v>1.8818691923423579E-2</c:v>
                </c:pt>
                <c:pt idx="90">
                  <c:v>1.8817368161235984E-2</c:v>
                </c:pt>
                <c:pt idx="91">
                  <c:v>1.877280150092028E-2</c:v>
                </c:pt>
                <c:pt idx="92">
                  <c:v>1.8765300181857243E-2</c:v>
                </c:pt>
                <c:pt idx="93">
                  <c:v>1.8741031208417996E-2</c:v>
                </c:pt>
                <c:pt idx="94">
                  <c:v>1.8539378101841003E-2</c:v>
                </c:pt>
                <c:pt idx="95">
                  <c:v>1.8531876782777963E-2</c:v>
                </c:pt>
                <c:pt idx="96">
                  <c:v>1.8529229258402773E-2</c:v>
                </c:pt>
                <c:pt idx="97">
                  <c:v>1.8520404177152137E-2</c:v>
                </c:pt>
                <c:pt idx="98">
                  <c:v>1.8514667874339228E-2</c:v>
                </c:pt>
                <c:pt idx="99">
                  <c:v>1.8495252695587831E-2</c:v>
                </c:pt>
                <c:pt idx="100">
                  <c:v>1.8349638854952364E-2</c:v>
                </c:pt>
                <c:pt idx="101">
                  <c:v>1.8337283741201478E-2</c:v>
                </c:pt>
                <c:pt idx="102">
                  <c:v>1.8336401233076415E-2</c:v>
                </c:pt>
                <c:pt idx="103">
                  <c:v>1.829933589182375E-2</c:v>
                </c:pt>
                <c:pt idx="104">
                  <c:v>1.8257416755883236E-2</c:v>
                </c:pt>
                <c:pt idx="105">
                  <c:v>1.8112685423372833E-2</c:v>
                </c:pt>
                <c:pt idx="106">
                  <c:v>1.8112685423372833E-2</c:v>
                </c:pt>
                <c:pt idx="107">
                  <c:v>1.8094152752746499E-2</c:v>
                </c:pt>
                <c:pt idx="108">
                  <c:v>1.8067677508994597E-2</c:v>
                </c:pt>
                <c:pt idx="109">
                  <c:v>1.806326496836928E-2</c:v>
                </c:pt>
                <c:pt idx="110">
                  <c:v>1.805841117368143E-2</c:v>
                </c:pt>
                <c:pt idx="111">
                  <c:v>1.8026640881179147E-2</c:v>
                </c:pt>
                <c:pt idx="112">
                  <c:v>1.7911473570858372E-2</c:v>
                </c:pt>
                <c:pt idx="113">
                  <c:v>1.7629512224900602E-2</c:v>
                </c:pt>
                <c:pt idx="114">
                  <c:v>1.761583334896212E-2</c:v>
                </c:pt>
                <c:pt idx="115">
                  <c:v>1.757479672114667E-2</c:v>
                </c:pt>
                <c:pt idx="116">
                  <c:v>1.7573472958959075E-2</c:v>
                </c:pt>
                <c:pt idx="117">
                  <c:v>1.7237678617372437E-2</c:v>
                </c:pt>
                <c:pt idx="118">
                  <c:v>1.7237678617372437E-2</c:v>
                </c:pt>
                <c:pt idx="119">
                  <c:v>1.7227971027996739E-2</c:v>
                </c:pt>
                <c:pt idx="120">
                  <c:v>1.7195759481431924E-2</c:v>
                </c:pt>
                <c:pt idx="121">
                  <c:v>1.7179433081118252E-2</c:v>
                </c:pt>
                <c:pt idx="122">
                  <c:v>1.7120746290801531E-2</c:v>
                </c:pt>
                <c:pt idx="123">
                  <c:v>1.7116333750176217E-2</c:v>
                </c:pt>
                <c:pt idx="124">
                  <c:v>1.711456873392609E-2</c:v>
                </c:pt>
                <c:pt idx="125">
                  <c:v>1.7110156193300773E-2</c:v>
                </c:pt>
                <c:pt idx="126">
                  <c:v>1.710441989048786E-2</c:v>
                </c:pt>
                <c:pt idx="127">
                  <c:v>1.6998077661417716E-2</c:v>
                </c:pt>
                <c:pt idx="128">
                  <c:v>1.6987928817979486E-2</c:v>
                </c:pt>
                <c:pt idx="129">
                  <c:v>1.6977338720478723E-2</c:v>
                </c:pt>
                <c:pt idx="130">
                  <c:v>1.6961894828290115E-2</c:v>
                </c:pt>
                <c:pt idx="131">
                  <c:v>1.6953952255164544E-2</c:v>
                </c:pt>
                <c:pt idx="132">
                  <c:v>1.6722293872335394E-2</c:v>
                </c:pt>
                <c:pt idx="133">
                  <c:v>1.6683904768895134E-2</c:v>
                </c:pt>
                <c:pt idx="134">
                  <c:v>1.6514904462945484E-2</c:v>
                </c:pt>
                <c:pt idx="135">
                  <c:v>1.6253240803864179E-2</c:v>
                </c:pt>
                <c:pt idx="136">
                  <c:v>1.6240003181988226E-2</c:v>
                </c:pt>
                <c:pt idx="137">
                  <c:v>1.6231178100737591E-2</c:v>
                </c:pt>
                <c:pt idx="138">
                  <c:v>1.6197642791985181E-2</c:v>
                </c:pt>
                <c:pt idx="139">
                  <c:v>1.5781540211017773E-2</c:v>
                </c:pt>
                <c:pt idx="140">
                  <c:v>1.5564001958189636E-2</c:v>
                </c:pt>
                <c:pt idx="141">
                  <c:v>1.5534437936000012E-2</c:v>
                </c:pt>
                <c:pt idx="142">
                  <c:v>1.5330137305047828E-2</c:v>
                </c:pt>
                <c:pt idx="143">
                  <c:v>1.5141721820346784E-2</c:v>
                </c:pt>
                <c:pt idx="144">
                  <c:v>1.5113922814407287E-2</c:v>
                </c:pt>
                <c:pt idx="145">
                  <c:v>1.5036262099401704E-2</c:v>
                </c:pt>
                <c:pt idx="146">
                  <c:v>1.4903444626579658E-2</c:v>
                </c:pt>
                <c:pt idx="147">
                  <c:v>1.4449394196234519E-2</c:v>
                </c:pt>
                <c:pt idx="148">
                  <c:v>1.439776747091831E-2</c:v>
                </c:pt>
                <c:pt idx="149">
                  <c:v>1.412595496839877E-2</c:v>
                </c:pt>
                <c:pt idx="150">
                  <c:v>1.2289455560141768E-2</c:v>
                </c:pt>
                <c:pt idx="151">
                  <c:v>1.1842465194797137E-2</c:v>
                </c:pt>
                <c:pt idx="152">
                  <c:v>1.1823491270108274E-2</c:v>
                </c:pt>
                <c:pt idx="153">
                  <c:v>1.1408712451328462E-2</c:v>
                </c:pt>
                <c:pt idx="154">
                  <c:v>8.3830333445484798E-3</c:v>
                </c:pt>
                <c:pt idx="155">
                  <c:v>7.0288246266386415E-3</c:v>
                </c:pt>
                <c:pt idx="156">
                  <c:v>7.0098507019497776E-3</c:v>
                </c:pt>
                <c:pt idx="157">
                  <c:v>7.0098507019497776E-3</c:v>
                </c:pt>
                <c:pt idx="158">
                  <c:v>7.0098507019497776E-3</c:v>
                </c:pt>
                <c:pt idx="159">
                  <c:v>6.9948480638236995E-3</c:v>
                </c:pt>
                <c:pt idx="160">
                  <c:v>6.9948480638236995E-3</c:v>
                </c:pt>
                <c:pt idx="161">
                  <c:v>6.9948480638236995E-3</c:v>
                </c:pt>
                <c:pt idx="162">
                  <c:v>6.9763153931973673E-3</c:v>
                </c:pt>
                <c:pt idx="163">
                  <c:v>6.961754009133821E-3</c:v>
                </c:pt>
                <c:pt idx="164">
                  <c:v>6.961754009133821E-3</c:v>
                </c:pt>
                <c:pt idx="165">
                  <c:v>6.7980487519345538E-3</c:v>
                </c:pt>
                <c:pt idx="166">
                  <c:v>6.4913771784750104E-3</c:v>
                </c:pt>
                <c:pt idx="167">
                  <c:v>5.8281723224898399E-3</c:v>
                </c:pt>
                <c:pt idx="168">
                  <c:v>3.5539488842013731E-3</c:v>
                </c:pt>
                <c:pt idx="169">
                  <c:v>3.5535076301388413E-3</c:v>
                </c:pt>
                <c:pt idx="170">
                  <c:v>3.2909614629324695E-3</c:v>
                </c:pt>
                <c:pt idx="171">
                  <c:v>2.2416593022320476E-3</c:v>
                </c:pt>
                <c:pt idx="172">
                  <c:v>1.8913035765818645E-3</c:v>
                </c:pt>
                <c:pt idx="173">
                  <c:v>1.8882147981441424E-3</c:v>
                </c:pt>
                <c:pt idx="174">
                  <c:v>1.4412244327995135E-3</c:v>
                </c:pt>
                <c:pt idx="175">
                  <c:v>3.5750445522161737E-4</c:v>
                </c:pt>
                <c:pt idx="176">
                  <c:v>3.4559059553326116E-4</c:v>
                </c:pt>
                <c:pt idx="177">
                  <c:v>3.1470281115604103E-4</c:v>
                </c:pt>
                <c:pt idx="178">
                  <c:v>2.9793515677983568E-4</c:v>
                </c:pt>
                <c:pt idx="179">
                  <c:v>2.886688214666696E-4</c:v>
                </c:pt>
                <c:pt idx="180">
                  <c:v>2.5204473427653702E-4</c:v>
                </c:pt>
                <c:pt idx="181">
                  <c:v>1.0598963957853891E-4</c:v>
                </c:pt>
                <c:pt idx="182">
                  <c:v>1.0598963957853891E-4</c:v>
                </c:pt>
                <c:pt idx="183">
                  <c:v>7.5101855201318776E-5</c:v>
                </c:pt>
                <c:pt idx="184">
                  <c:v>3.5830243635996076E-5</c:v>
                </c:pt>
                <c:pt idx="185">
                  <c:v>-1.0845983481187543E-4</c:v>
                </c:pt>
                <c:pt idx="186">
                  <c:v>-1.6317533856580798E-4</c:v>
                </c:pt>
                <c:pt idx="187">
                  <c:v>-1.720004198164423E-4</c:v>
                </c:pt>
                <c:pt idx="188">
                  <c:v>-3.3923570951596314E-4</c:v>
                </c:pt>
                <c:pt idx="189">
                  <c:v>-3.6438719108027083E-4</c:v>
                </c:pt>
                <c:pt idx="190">
                  <c:v>-4.2130896514686262E-4</c:v>
                </c:pt>
                <c:pt idx="191">
                  <c:v>-8.1005379423730465E-4</c:v>
                </c:pt>
                <c:pt idx="192">
                  <c:v>-8.4623662736490546E-4</c:v>
                </c:pt>
                <c:pt idx="193">
                  <c:v>-1.2746943220832024E-3</c:v>
                </c:pt>
                <c:pt idx="194">
                  <c:v>-1.8090529918091116E-3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07-44B7-8806-A38E2D697C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Active!$R$21:$R$989</c:f>
              <c:numCache>
                <c:formatCode>General</c:formatCode>
                <c:ptCount val="969"/>
                <c:pt idx="168">
                  <c:v>-0.19430000000284053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07-44B7-8806-A38E2D697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1800"/>
        <c:axId val="1"/>
      </c:scatterChart>
      <c:valAx>
        <c:axId val="68466180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6774193548387"/>
          <c:y val="0.92024539877300615"/>
          <c:w val="0.788709677419354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Cam - O-C Diagr.</a:t>
            </a:r>
          </a:p>
        </c:rich>
      </c:tx>
      <c:layout>
        <c:manualLayout>
          <c:xMode val="edge"/>
          <c:yMode val="edge"/>
          <c:x val="0.3633162521351497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678942920199375"/>
          <c:w val="0.7918884891157013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87">
                  <c:v>-1.4852800002699951E-2</c:v>
                </c:pt>
                <c:pt idx="1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A-47C2-8DB3-7544C50454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3.5000000000000001E-3</c:v>
                  </c:pt>
                  <c:pt idx="175">
                    <c:v>2.0000000000000001E-4</c:v>
                  </c:pt>
                  <c:pt idx="176">
                    <c:v>4.8999999999999998E-4</c:v>
                  </c:pt>
                  <c:pt idx="177">
                    <c:v>0</c:v>
                  </c:pt>
                  <c:pt idx="178">
                    <c:v>1.4E-3</c:v>
                  </c:pt>
                  <c:pt idx="179">
                    <c:v>3.5000000000000001E-3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2.0000000000000001E-4</c:v>
                  </c:pt>
                  <c:pt idx="183">
                    <c:v>0</c:v>
                  </c:pt>
                  <c:pt idx="184">
                    <c:v>1E-4</c:v>
                  </c:pt>
                  <c:pt idx="185">
                    <c:v>5.9999999999999995E-4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1.6000000000000001E-3</c:v>
                  </c:pt>
                  <c:pt idx="190">
                    <c:v>1.6000000000000001E-3</c:v>
                  </c:pt>
                  <c:pt idx="191">
                    <c:v>6.4000000000000003E-3</c:v>
                  </c:pt>
                  <c:pt idx="192">
                    <c:v>2.0000000000000001E-4</c:v>
                  </c:pt>
                  <c:pt idx="193">
                    <c:v>0</c:v>
                  </c:pt>
                  <c:pt idx="194">
                    <c:v>6.4000000000000003E-3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7">
                    <c:v>0</c:v>
                  </c:pt>
                  <c:pt idx="160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3.5000000000000001E-3</c:v>
                  </c:pt>
                  <c:pt idx="175">
                    <c:v>2.0000000000000001E-4</c:v>
                  </c:pt>
                  <c:pt idx="176">
                    <c:v>4.8999999999999998E-4</c:v>
                  </c:pt>
                  <c:pt idx="177">
                    <c:v>0</c:v>
                  </c:pt>
                  <c:pt idx="178">
                    <c:v>1.4E-3</c:v>
                  </c:pt>
                  <c:pt idx="179">
                    <c:v>3.5000000000000001E-3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2.0000000000000001E-4</c:v>
                  </c:pt>
                  <c:pt idx="183">
                    <c:v>0</c:v>
                  </c:pt>
                  <c:pt idx="184">
                    <c:v>1E-4</c:v>
                  </c:pt>
                  <c:pt idx="185">
                    <c:v>5.9999999999999995E-4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1.6000000000000001E-3</c:v>
                  </c:pt>
                  <c:pt idx="190">
                    <c:v>1.6000000000000001E-3</c:v>
                  </c:pt>
                  <c:pt idx="191">
                    <c:v>6.4000000000000003E-3</c:v>
                  </c:pt>
                  <c:pt idx="192">
                    <c:v>2.0000000000000001E-4</c:v>
                  </c:pt>
                  <c:pt idx="193">
                    <c:v>0</c:v>
                  </c:pt>
                  <c:pt idx="194">
                    <c:v>6.4000000000000003E-3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1.8800599995302036E-2</c:v>
                </c:pt>
                <c:pt idx="1">
                  <c:v>8.3331599997109151E-2</c:v>
                </c:pt>
                <c:pt idx="2">
                  <c:v>0.12189909999869997</c:v>
                </c:pt>
                <c:pt idx="3">
                  <c:v>6.8551999975170474E-3</c:v>
                </c:pt>
                <c:pt idx="4">
                  <c:v>-3.9923500000440981E-2</c:v>
                </c:pt>
                <c:pt idx="5">
                  <c:v>0.13051049999921815</c:v>
                </c:pt>
                <c:pt idx="6">
                  <c:v>-6.633019999935641E-2</c:v>
                </c:pt>
                <c:pt idx="7">
                  <c:v>-1.2329900000622729E-2</c:v>
                </c:pt>
                <c:pt idx="8">
                  <c:v>-2.5125800002570031E-2</c:v>
                </c:pt>
                <c:pt idx="9">
                  <c:v>-3.4373500002402579E-2</c:v>
                </c:pt>
                <c:pt idx="10">
                  <c:v>2.4281499998323852E-2</c:v>
                </c:pt>
                <c:pt idx="11">
                  <c:v>-5.9558900000411086E-2</c:v>
                </c:pt>
                <c:pt idx="12">
                  <c:v>8.2831499999883818E-2</c:v>
                </c:pt>
                <c:pt idx="13">
                  <c:v>4.7990800001571188E-2</c:v>
                </c:pt>
                <c:pt idx="14">
                  <c:v>-3.347820000271895E-2</c:v>
                </c:pt>
                <c:pt idx="15">
                  <c:v>6.8017799996596295E-2</c:v>
                </c:pt>
                <c:pt idx="16">
                  <c:v>-2.8822899999795482E-2</c:v>
                </c:pt>
                <c:pt idx="17">
                  <c:v>-8.4680800002388423E-2</c:v>
                </c:pt>
                <c:pt idx="18">
                  <c:v>-0.1246093000008841</c:v>
                </c:pt>
                <c:pt idx="19">
                  <c:v>1.0169699995458359E-2</c:v>
                </c:pt>
                <c:pt idx="20">
                  <c:v>-7.4811300004512304E-2</c:v>
                </c:pt>
                <c:pt idx="21">
                  <c:v>3.0109799998172093E-2</c:v>
                </c:pt>
                <c:pt idx="22">
                  <c:v>2.9207399995357264E-2</c:v>
                </c:pt>
                <c:pt idx="23">
                  <c:v>8.5180999998556217E-2</c:v>
                </c:pt>
                <c:pt idx="24">
                  <c:v>3.7447700000484474E-2</c:v>
                </c:pt>
                <c:pt idx="25">
                  <c:v>7.6633699998637894E-2</c:v>
                </c:pt>
                <c:pt idx="26">
                  <c:v>6.9288700000470271E-2</c:v>
                </c:pt>
                <c:pt idx="27">
                  <c:v>-3.0311400001664879E-2</c:v>
                </c:pt>
                <c:pt idx="28">
                  <c:v>-2.524940000512288E-2</c:v>
                </c:pt>
                <c:pt idx="29">
                  <c:v>-4.6700000002601882E-2</c:v>
                </c:pt>
                <c:pt idx="30">
                  <c:v>-1.1009699999704026E-2</c:v>
                </c:pt>
                <c:pt idx="31">
                  <c:v>6.3079300001845695E-2</c:v>
                </c:pt>
                <c:pt idx="32">
                  <c:v>-7.748610000271583E-2</c:v>
                </c:pt>
                <c:pt idx="33">
                  <c:v>-3.5486100001435261E-2</c:v>
                </c:pt>
                <c:pt idx="34">
                  <c:v>7.3133599995344412E-2</c:v>
                </c:pt>
                <c:pt idx="35">
                  <c:v>4.7621599998819875E-2</c:v>
                </c:pt>
                <c:pt idx="36">
                  <c:v>-2.2157100000185892E-2</c:v>
                </c:pt>
                <c:pt idx="37">
                  <c:v>-4.7935500002495246E-2</c:v>
                </c:pt>
                <c:pt idx="38">
                  <c:v>5.7109899997158209E-2</c:v>
                </c:pt>
                <c:pt idx="39">
                  <c:v>0.11937629999738419</c:v>
                </c:pt>
                <c:pt idx="40">
                  <c:v>-7.9498200000671204E-2</c:v>
                </c:pt>
                <c:pt idx="41">
                  <c:v>2.550419999533915E-2</c:v>
                </c:pt>
                <c:pt idx="42">
                  <c:v>1.6195100000913953E-2</c:v>
                </c:pt>
                <c:pt idx="43">
                  <c:v>-7.6955300002737204E-2</c:v>
                </c:pt>
                <c:pt idx="44">
                  <c:v>6.0239999584155157E-4</c:v>
                </c:pt>
                <c:pt idx="45">
                  <c:v>-9.1020000036223792E-4</c:v>
                </c:pt>
                <c:pt idx="46">
                  <c:v>-9.6405300002516015E-2</c:v>
                </c:pt>
                <c:pt idx="47">
                  <c:v>-0.15476720000151545</c:v>
                </c:pt>
                <c:pt idx="48">
                  <c:v>-3.4545900001830887E-2</c:v>
                </c:pt>
                <c:pt idx="49">
                  <c:v>7.4295099995651981E-2</c:v>
                </c:pt>
                <c:pt idx="50">
                  <c:v>1.5783999988343567E-3</c:v>
                </c:pt>
                <c:pt idx="51">
                  <c:v>-1.2976000034541357E-3</c:v>
                </c:pt>
                <c:pt idx="52">
                  <c:v>4.6579299996665213E-2</c:v>
                </c:pt>
                <c:pt idx="53">
                  <c:v>-0.10339400000157184</c:v>
                </c:pt>
                <c:pt idx="54">
                  <c:v>1.7632699997193413E-2</c:v>
                </c:pt>
                <c:pt idx="55">
                  <c:v>-4.6712300001672702E-2</c:v>
                </c:pt>
                <c:pt idx="56">
                  <c:v>-2.1813000021211337E-3</c:v>
                </c:pt>
                <c:pt idx="57">
                  <c:v>-8.9331700000911951E-2</c:v>
                </c:pt>
                <c:pt idx="58">
                  <c:v>-0.11820770000122138</c:v>
                </c:pt>
                <c:pt idx="59">
                  <c:v>5.6535699997766642E-2</c:v>
                </c:pt>
                <c:pt idx="60">
                  <c:v>4.7775700000784127E-2</c:v>
                </c:pt>
                <c:pt idx="61">
                  <c:v>-0.11176300000443007</c:v>
                </c:pt>
                <c:pt idx="62">
                  <c:v>-2.1108000000822358E-2</c:v>
                </c:pt>
                <c:pt idx="63">
                  <c:v>-0.10788670000329148</c:v>
                </c:pt>
                <c:pt idx="64">
                  <c:v>-1.3452700000925688E-2</c:v>
                </c:pt>
                <c:pt idx="65">
                  <c:v>-0.12205370000447147</c:v>
                </c:pt>
                <c:pt idx="66">
                  <c:v>-3.2682000000932021E-2</c:v>
                </c:pt>
                <c:pt idx="67">
                  <c:v>-8.7239399999816669E-2</c:v>
                </c:pt>
                <c:pt idx="68">
                  <c:v>1.7627999997785082E-2</c:v>
                </c:pt>
                <c:pt idx="69">
                  <c:v>5.9627999999065651E-2</c:v>
                </c:pt>
                <c:pt idx="70">
                  <c:v>-0.14675140000326792</c:v>
                </c:pt>
                <c:pt idx="71">
                  <c:v>-0.10475140000198735</c:v>
                </c:pt>
                <c:pt idx="72">
                  <c:v>1.9460999999864725E-2</c:v>
                </c:pt>
                <c:pt idx="73">
                  <c:v>5.1399299998593051E-2</c:v>
                </c:pt>
                <c:pt idx="74">
                  <c:v>9.1585300000588177E-2</c:v>
                </c:pt>
                <c:pt idx="75">
                  <c:v>-9.3157800001790747E-2</c:v>
                </c:pt>
                <c:pt idx="76">
                  <c:v>-2.0786100001714658E-2</c:v>
                </c:pt>
                <c:pt idx="77">
                  <c:v>-8.5464000003412366E-3</c:v>
                </c:pt>
                <c:pt idx="78">
                  <c:v>4.3170599998120451E-2</c:v>
                </c:pt>
                <c:pt idx="79">
                  <c:v>-3.6465400000452064E-2</c:v>
                </c:pt>
                <c:pt idx="80">
                  <c:v>-7.4181800002406817E-2</c:v>
                </c:pt>
                <c:pt idx="81">
                  <c:v>-9.1818100001546554E-2</c:v>
                </c:pt>
                <c:pt idx="82">
                  <c:v>6.3553599997248966E-2</c:v>
                </c:pt>
                <c:pt idx="83">
                  <c:v>-3.416280000237748E-2</c:v>
                </c:pt>
                <c:pt idx="84">
                  <c:v>8.1492199995409464E-2</c:v>
                </c:pt>
                <c:pt idx="85">
                  <c:v>2.5023199999850476E-2</c:v>
                </c:pt>
                <c:pt idx="86">
                  <c:v>-1.9852800000080606E-2</c:v>
                </c:pt>
                <c:pt idx="88">
                  <c:v>1.565179999670363E-2</c:v>
                </c:pt>
                <c:pt idx="89">
                  <c:v>-1.5860800001973985E-2</c:v>
                </c:pt>
                <c:pt idx="90">
                  <c:v>-8.8701500000752276E-2</c:v>
                </c:pt>
                <c:pt idx="91">
                  <c:v>-1.4338400003907736E-2</c:v>
                </c:pt>
                <c:pt idx="92">
                  <c:v>3.5642999973788392E-3</c:v>
                </c:pt>
                <c:pt idx="93">
                  <c:v>-5.5515200001536869E-2</c:v>
                </c:pt>
                <c:pt idx="94">
                  <c:v>-3.2248500003333902E-2</c:v>
                </c:pt>
                <c:pt idx="95">
                  <c:v>3.4654199997021351E-2</c:v>
                </c:pt>
                <c:pt idx="96">
                  <c:v>5.197279999993043E-2</c:v>
                </c:pt>
                <c:pt idx="97">
                  <c:v>7.4034799999935785E-2</c:v>
                </c:pt>
                <c:pt idx="98">
                  <c:v>-5.0274900000658818E-2</c:v>
                </c:pt>
                <c:pt idx="99">
                  <c:v>-3.7938500001473585E-2</c:v>
                </c:pt>
                <c:pt idx="100">
                  <c:v>8.4584499996708473E-2</c:v>
                </c:pt>
                <c:pt idx="101">
                  <c:v>-2.4928700000600656E-2</c:v>
                </c:pt>
                <c:pt idx="102">
                  <c:v>7.4177499998768326E-2</c:v>
                </c:pt>
                <c:pt idx="103">
                  <c:v>7.6378999983717222E-3</c:v>
                </c:pt>
                <c:pt idx="104">
                  <c:v>-6.331760000102804E-2</c:v>
                </c:pt>
                <c:pt idx="105">
                  <c:v>-1.6900800001167227E-2</c:v>
                </c:pt>
                <c:pt idx="106">
                  <c:v>4.0991999994730577E-3</c:v>
                </c:pt>
                <c:pt idx="107">
                  <c:v>-9.9670600004174048E-2</c:v>
                </c:pt>
                <c:pt idx="108">
                  <c:v>-6.4484600003197556E-2</c:v>
                </c:pt>
                <c:pt idx="109">
                  <c:v>-8.7953599999309517E-2</c:v>
                </c:pt>
                <c:pt idx="110">
                  <c:v>-3.336950000084471E-2</c:v>
                </c:pt>
                <c:pt idx="111">
                  <c:v>-9.8546300003363285E-2</c:v>
                </c:pt>
                <c:pt idx="112">
                  <c:v>3.0312799997773254E-2</c:v>
                </c:pt>
                <c:pt idx="113">
                  <c:v>-8.8756300003296928E-2</c:v>
                </c:pt>
                <c:pt idx="114">
                  <c:v>-1.111020000098506E-2</c:v>
                </c:pt>
                <c:pt idx="115">
                  <c:v>-2.1171899999899324E-2</c:v>
                </c:pt>
                <c:pt idx="116">
                  <c:v>-2.9012600003625266E-2</c:v>
                </c:pt>
                <c:pt idx="117">
                  <c:v>-2.8603500002645887E-2</c:v>
                </c:pt>
                <c:pt idx="118">
                  <c:v>-4.6035000013944227E-3</c:v>
                </c:pt>
                <c:pt idx="119">
                  <c:v>-7.2435300000506686E-2</c:v>
                </c:pt>
                <c:pt idx="120">
                  <c:v>-5.2558999999746447E-2</c:v>
                </c:pt>
                <c:pt idx="121">
                  <c:v>5.1405700000032084E-2</c:v>
                </c:pt>
                <c:pt idx="122">
                  <c:v>6.2468000000080792E-2</c:v>
                </c:pt>
                <c:pt idx="123">
                  <c:v>4.5998999998118961E-2</c:v>
                </c:pt>
                <c:pt idx="124">
                  <c:v>3.6211399998137495E-2</c:v>
                </c:pt>
                <c:pt idx="125">
                  <c:v>2.5742399997398024E-2</c:v>
                </c:pt>
                <c:pt idx="126">
                  <c:v>-1.1567300000024261E-2</c:v>
                </c:pt>
                <c:pt idx="127">
                  <c:v>5.2297999973234255E-3</c:v>
                </c:pt>
                <c:pt idx="128">
                  <c:v>-3.0548900002031587E-2</c:v>
                </c:pt>
                <c:pt idx="129">
                  <c:v>1.9725499994819984E-2</c:v>
                </c:pt>
                <c:pt idx="130">
                  <c:v>-4.1599999894970097E-4</c:v>
                </c:pt>
                <c:pt idx="131">
                  <c:v>2.253980000023148E-2</c:v>
                </c:pt>
                <c:pt idx="132">
                  <c:v>-9.3582699999387842E-2</c:v>
                </c:pt>
                <c:pt idx="133">
                  <c:v>6.3036999996256782E-2</c:v>
                </c:pt>
                <c:pt idx="134">
                  <c:v>7.2374299998045899E-2</c:v>
                </c:pt>
                <c:pt idx="135">
                  <c:v>3.0862599996908102E-2</c:v>
                </c:pt>
                <c:pt idx="136">
                  <c:v>-4.2544400002952898E-2</c:v>
                </c:pt>
                <c:pt idx="137">
                  <c:v>4.5517599995946512E-2</c:v>
                </c:pt>
                <c:pt idx="138">
                  <c:v>-8.444680000320659E-2</c:v>
                </c:pt>
                <c:pt idx="139">
                  <c:v>-0.10737350000272272</c:v>
                </c:pt>
                <c:pt idx="140">
                  <c:v>-6.519520000074408E-2</c:v>
                </c:pt>
                <c:pt idx="141">
                  <c:v>-6.1637500002689194E-2</c:v>
                </c:pt>
                <c:pt idx="142">
                  <c:v>-2.6052199998957803E-2</c:v>
                </c:pt>
                <c:pt idx="143">
                  <c:v>2.2621500000241213E-2</c:v>
                </c:pt>
                <c:pt idx="144">
                  <c:v>-3.1033200004458195E-2</c:v>
                </c:pt>
                <c:pt idx="145">
                  <c:v>-8.0687600002420368E-2</c:v>
                </c:pt>
                <c:pt idx="146">
                  <c:v>0.15929549999782466</c:v>
                </c:pt>
                <c:pt idx="147">
                  <c:v>-3.7064600001031067E-2</c:v>
                </c:pt>
                <c:pt idx="148">
                  <c:v>-7.8519000016967766E-3</c:v>
                </c:pt>
                <c:pt idx="149">
                  <c:v>6.5857699999469332E-2</c:v>
                </c:pt>
                <c:pt idx="150">
                  <c:v>-1.4009999722475186E-4</c:v>
                </c:pt>
                <c:pt idx="151">
                  <c:v>2.9650199998286553E-2</c:v>
                </c:pt>
                <c:pt idx="152">
                  <c:v>1.5933499991660938E-2</c:v>
                </c:pt>
                <c:pt idx="153">
                  <c:v>4.5847499997762498E-2</c:v>
                </c:pt>
                <c:pt idx="154">
                  <c:v>1.8954200000735E-2</c:v>
                </c:pt>
                <c:pt idx="155">
                  <c:v>9.9180999968666583E-3</c:v>
                </c:pt>
                <c:pt idx="162">
                  <c:v>2.237000000604894E-3</c:v>
                </c:pt>
                <c:pt idx="163">
                  <c:v>1.4989299997978378E-2</c:v>
                </c:pt>
                <c:pt idx="164">
                  <c:v>1.8989299998793285E-2</c:v>
                </c:pt>
                <c:pt idx="165">
                  <c:v>9.6893999943858944E-3</c:v>
                </c:pt>
                <c:pt idx="166">
                  <c:v>7.593900001666043E-3</c:v>
                </c:pt>
                <c:pt idx="167">
                  <c:v>1.3403199998720083E-2</c:v>
                </c:pt>
                <c:pt idx="172">
                  <c:v>-8.3860000449931249E-4</c:v>
                </c:pt>
                <c:pt idx="173">
                  <c:v>-1.4669000011053868E-3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EA-47C2-8DB3-7544C50454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6">
                  <c:v>-2.9860000358894467E-4</c:v>
                </c:pt>
                <c:pt idx="157">
                  <c:v>2.0139999833190814E-4</c:v>
                </c:pt>
                <c:pt idx="158">
                  <c:v>6.0139999550301582E-4</c:v>
                </c:pt>
                <c:pt idx="159">
                  <c:v>-2.4932000014814548E-3</c:v>
                </c:pt>
                <c:pt idx="160">
                  <c:v>8.0679999518906698E-4</c:v>
                </c:pt>
                <c:pt idx="161">
                  <c:v>4.0067999943858013E-3</c:v>
                </c:pt>
                <c:pt idx="169">
                  <c:v>3.1336999963968992E-3</c:v>
                </c:pt>
                <c:pt idx="174">
                  <c:v>4.1234000018448569E-3</c:v>
                </c:pt>
                <c:pt idx="179">
                  <c:v>3.720599997905083E-3</c:v>
                </c:pt>
                <c:pt idx="189">
                  <c:v>1.0085999965667725E-3</c:v>
                </c:pt>
                <c:pt idx="190">
                  <c:v>2.2584999969694763E-3</c:v>
                </c:pt>
                <c:pt idx="191">
                  <c:v>7.3960000008810312E-4</c:v>
                </c:pt>
                <c:pt idx="192">
                  <c:v>-1.0620000830385834E-4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EA-47C2-8DB3-7544C50454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70">
                  <c:v>7.7281999911065213E-3</c:v>
                </c:pt>
                <c:pt idx="175">
                  <c:v>-2.7300000510876998E-4</c:v>
                </c:pt>
                <c:pt idx="176">
                  <c:v>-2.4392999985138886E-3</c:v>
                </c:pt>
                <c:pt idx="177">
                  <c:v>-3.7123000001884066E-3</c:v>
                </c:pt>
                <c:pt idx="178">
                  <c:v>-1.2944999980391003E-3</c:v>
                </c:pt>
                <c:pt idx="180">
                  <c:v>-2.7210000553168356E-4</c:v>
                </c:pt>
                <c:pt idx="181">
                  <c:v>-4.9960000033024698E-3</c:v>
                </c:pt>
                <c:pt idx="182">
                  <c:v>1.1939999967580661E-3</c:v>
                </c:pt>
                <c:pt idx="183">
                  <c:v>-2.7900000713998452E-4</c:v>
                </c:pt>
                <c:pt idx="184">
                  <c:v>1.6689999756636098E-4</c:v>
                </c:pt>
                <c:pt idx="185">
                  <c:v>6.8059999466640875E-4</c:v>
                </c:pt>
                <c:pt idx="186">
                  <c:v>-1.8049999998765998E-3</c:v>
                </c:pt>
                <c:pt idx="187">
                  <c:v>5.6999997468665242E-5</c:v>
                </c:pt>
                <c:pt idx="188">
                  <c:v>1.581899996381253E-3</c:v>
                </c:pt>
                <c:pt idx="193">
                  <c:v>-1.5461000002687797E-3</c:v>
                </c:pt>
                <c:pt idx="194">
                  <c:v>1.6579999937675893E-3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EA-47C2-8DB3-7544C50454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EA-47C2-8DB3-7544C50454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EA-47C2-8DB3-7544C50454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EA-47C2-8DB3-7544C50454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2.5087147135749145E-2</c:v>
                </c:pt>
                <c:pt idx="1">
                  <c:v>2.5082734595123828E-2</c:v>
                </c:pt>
                <c:pt idx="2">
                  <c:v>2.4895201618547851E-2</c:v>
                </c:pt>
                <c:pt idx="3">
                  <c:v>2.4837397336356194E-2</c:v>
                </c:pt>
                <c:pt idx="4">
                  <c:v>2.4827248492917967E-2</c:v>
                </c:pt>
                <c:pt idx="5">
                  <c:v>2.4765472924163524E-2</c:v>
                </c:pt>
                <c:pt idx="6">
                  <c:v>2.4764149161975928E-2</c:v>
                </c:pt>
                <c:pt idx="7">
                  <c:v>2.4714287452909846E-2</c:v>
                </c:pt>
                <c:pt idx="8">
                  <c:v>2.4621182845715652E-2</c:v>
                </c:pt>
                <c:pt idx="9">
                  <c:v>2.4606621461652108E-2</c:v>
                </c:pt>
                <c:pt idx="10">
                  <c:v>2.458455875852552E-2</c:v>
                </c:pt>
                <c:pt idx="11">
                  <c:v>2.4533373287271842E-2</c:v>
                </c:pt>
                <c:pt idx="12">
                  <c:v>2.4363931727259664E-2</c:v>
                </c:pt>
                <c:pt idx="13">
                  <c:v>2.4362607965072069E-2</c:v>
                </c:pt>
                <c:pt idx="14">
                  <c:v>2.4358195424446751E-2</c:v>
                </c:pt>
                <c:pt idx="15">
                  <c:v>2.4287594774441677E-2</c:v>
                </c:pt>
                <c:pt idx="16">
                  <c:v>2.4286271012254081E-2</c:v>
                </c:pt>
                <c:pt idx="17">
                  <c:v>2.4201991486310522E-2</c:v>
                </c:pt>
                <c:pt idx="18">
                  <c:v>2.4085059159739616E-2</c:v>
                </c:pt>
                <c:pt idx="19">
                  <c:v>2.4045346294111765E-2</c:v>
                </c:pt>
                <c:pt idx="20">
                  <c:v>2.3829131803471224E-2</c:v>
                </c:pt>
                <c:pt idx="21">
                  <c:v>2.3705139411899809E-2</c:v>
                </c:pt>
                <c:pt idx="22">
                  <c:v>2.3662779021896764E-2</c:v>
                </c:pt>
                <c:pt idx="23">
                  <c:v>2.3638068794394989E-2</c:v>
                </c:pt>
                <c:pt idx="24">
                  <c:v>2.3436415687817996E-2</c:v>
                </c:pt>
                <c:pt idx="25">
                  <c:v>2.340994044406609E-2</c:v>
                </c:pt>
                <c:pt idx="26">
                  <c:v>2.3387877740939506E-2</c:v>
                </c:pt>
                <c:pt idx="27">
                  <c:v>2.3110328935607057E-2</c:v>
                </c:pt>
                <c:pt idx="28">
                  <c:v>2.3101503854356421E-2</c:v>
                </c:pt>
                <c:pt idx="29">
                  <c:v>2.298060024122273E-2</c:v>
                </c:pt>
                <c:pt idx="30">
                  <c:v>2.297486393840982E-2</c:v>
                </c:pt>
                <c:pt idx="31">
                  <c:v>2.2891025666528793E-2</c:v>
                </c:pt>
                <c:pt idx="32">
                  <c:v>2.2729526679642183E-2</c:v>
                </c:pt>
                <c:pt idx="33">
                  <c:v>2.2729526679642183E-2</c:v>
                </c:pt>
                <c:pt idx="34">
                  <c:v>2.2691137576201923E-2</c:v>
                </c:pt>
                <c:pt idx="35">
                  <c:v>2.2479335626186699E-2</c:v>
                </c:pt>
                <c:pt idx="36">
                  <c:v>2.2469186782748472E-2</c:v>
                </c:pt>
                <c:pt idx="37">
                  <c:v>2.2409176230244156E-2</c:v>
                </c:pt>
                <c:pt idx="38">
                  <c:v>2.2217671967105394E-2</c:v>
                </c:pt>
                <c:pt idx="39">
                  <c:v>2.2065880569594482E-2</c:v>
                </c:pt>
                <c:pt idx="40">
                  <c:v>2.1798921861762795E-2</c:v>
                </c:pt>
                <c:pt idx="41">
                  <c:v>2.1400028189234123E-2</c:v>
                </c:pt>
                <c:pt idx="42">
                  <c:v>2.1294568468289043E-2</c:v>
                </c:pt>
                <c:pt idx="43">
                  <c:v>2.1287508403288535E-2</c:v>
                </c:pt>
                <c:pt idx="44">
                  <c:v>2.125794438109891E-2</c:v>
                </c:pt>
                <c:pt idx="45">
                  <c:v>2.1145865849215854E-2</c:v>
                </c:pt>
                <c:pt idx="46">
                  <c:v>2.1066881372022676E-2</c:v>
                </c:pt>
                <c:pt idx="47">
                  <c:v>2.0912001196074042E-2</c:v>
                </c:pt>
                <c:pt idx="48">
                  <c:v>2.0901852352635815E-2</c:v>
                </c:pt>
                <c:pt idx="49">
                  <c:v>2.0853314405757325E-2</c:v>
                </c:pt>
                <c:pt idx="50">
                  <c:v>2.0834340481068463E-2</c:v>
                </c:pt>
                <c:pt idx="51">
                  <c:v>2.0816690318567192E-2</c:v>
                </c:pt>
                <c:pt idx="52">
                  <c:v>2.068475535387021E-2</c:v>
                </c:pt>
                <c:pt idx="53">
                  <c:v>2.06596038723059E-2</c:v>
                </c:pt>
                <c:pt idx="54">
                  <c:v>2.0634452390741593E-2</c:v>
                </c:pt>
                <c:pt idx="55">
                  <c:v>2.0612389687615008E-2</c:v>
                </c:pt>
                <c:pt idx="56">
                  <c:v>2.0607977146989691E-2</c:v>
                </c:pt>
                <c:pt idx="57">
                  <c:v>2.0600917081989183E-2</c:v>
                </c:pt>
                <c:pt idx="58">
                  <c:v>2.0583266919487916E-2</c:v>
                </c:pt>
                <c:pt idx="59">
                  <c:v>2.0577089362612471E-2</c:v>
                </c:pt>
                <c:pt idx="60">
                  <c:v>2.0400587737599785E-2</c:v>
                </c:pt>
                <c:pt idx="61">
                  <c:v>2.0213937269148868E-2</c:v>
                </c:pt>
                <c:pt idx="62">
                  <c:v>2.0191874566022283E-2</c:v>
                </c:pt>
                <c:pt idx="63">
                  <c:v>2.0181725722584053E-2</c:v>
                </c:pt>
                <c:pt idx="64">
                  <c:v>2.0119950153829613E-2</c:v>
                </c:pt>
                <c:pt idx="65">
                  <c:v>1.9991986475695413E-2</c:v>
                </c:pt>
                <c:pt idx="66">
                  <c:v>1.9988897697257691E-2</c:v>
                </c:pt>
                <c:pt idx="67">
                  <c:v>1.9968600010381234E-2</c:v>
                </c:pt>
                <c:pt idx="68">
                  <c:v>1.9944772291004522E-2</c:v>
                </c:pt>
                <c:pt idx="69">
                  <c:v>1.9944772291004522E-2</c:v>
                </c:pt>
                <c:pt idx="70">
                  <c:v>1.975679806036601E-2</c:v>
                </c:pt>
                <c:pt idx="71">
                  <c:v>1.975679806036601E-2</c:v>
                </c:pt>
                <c:pt idx="72">
                  <c:v>1.9755033044115883E-2</c:v>
                </c:pt>
                <c:pt idx="73">
                  <c:v>1.9713996416300433E-2</c:v>
                </c:pt>
                <c:pt idx="74">
                  <c:v>1.9687521172548531E-2</c:v>
                </c:pt>
                <c:pt idx="75">
                  <c:v>1.964383702035789E-2</c:v>
                </c:pt>
                <c:pt idx="76">
                  <c:v>1.9640748241920167E-2</c:v>
                </c:pt>
                <c:pt idx="77">
                  <c:v>1.9514108325973566E-2</c:v>
                </c:pt>
                <c:pt idx="78">
                  <c:v>1.9483220541596343E-2</c:v>
                </c:pt>
                <c:pt idx="79">
                  <c:v>1.928906875408239E-2</c:v>
                </c:pt>
                <c:pt idx="80">
                  <c:v>1.9220233120327442E-2</c:v>
                </c:pt>
                <c:pt idx="81">
                  <c:v>1.9075943041879571E-2</c:v>
                </c:pt>
                <c:pt idx="82">
                  <c:v>1.9072854263441848E-2</c:v>
                </c:pt>
                <c:pt idx="83">
                  <c:v>1.9004018629686901E-2</c:v>
                </c:pt>
                <c:pt idx="84">
                  <c:v>1.8981955926560316E-2</c:v>
                </c:pt>
                <c:pt idx="85">
                  <c:v>1.8977543385934999E-2</c:v>
                </c:pt>
                <c:pt idx="86">
                  <c:v>1.8959893223433728E-2</c:v>
                </c:pt>
                <c:pt idx="87">
                  <c:v>1.8959893223433728E-2</c:v>
                </c:pt>
                <c:pt idx="88">
                  <c:v>1.8930770455306636E-2</c:v>
                </c:pt>
                <c:pt idx="89">
                  <c:v>1.8818691923423579E-2</c:v>
                </c:pt>
                <c:pt idx="90">
                  <c:v>1.8817368161235984E-2</c:v>
                </c:pt>
                <c:pt idx="91">
                  <c:v>1.877280150092028E-2</c:v>
                </c:pt>
                <c:pt idx="92">
                  <c:v>1.8765300181857243E-2</c:v>
                </c:pt>
                <c:pt idx="93">
                  <c:v>1.8741031208417996E-2</c:v>
                </c:pt>
                <c:pt idx="94">
                  <c:v>1.8539378101841003E-2</c:v>
                </c:pt>
                <c:pt idx="95">
                  <c:v>1.8531876782777963E-2</c:v>
                </c:pt>
                <c:pt idx="96">
                  <c:v>1.8529229258402773E-2</c:v>
                </c:pt>
                <c:pt idx="97">
                  <c:v>1.8520404177152137E-2</c:v>
                </c:pt>
                <c:pt idx="98">
                  <c:v>1.8514667874339228E-2</c:v>
                </c:pt>
                <c:pt idx="99">
                  <c:v>1.8495252695587831E-2</c:v>
                </c:pt>
                <c:pt idx="100">
                  <c:v>1.8349638854952364E-2</c:v>
                </c:pt>
                <c:pt idx="101">
                  <c:v>1.8337283741201478E-2</c:v>
                </c:pt>
                <c:pt idx="102">
                  <c:v>1.8336401233076415E-2</c:v>
                </c:pt>
                <c:pt idx="103">
                  <c:v>1.829933589182375E-2</c:v>
                </c:pt>
                <c:pt idx="104">
                  <c:v>1.8257416755883236E-2</c:v>
                </c:pt>
                <c:pt idx="105">
                  <c:v>1.8112685423372833E-2</c:v>
                </c:pt>
                <c:pt idx="106">
                  <c:v>1.8112685423372833E-2</c:v>
                </c:pt>
                <c:pt idx="107">
                  <c:v>1.8094152752746499E-2</c:v>
                </c:pt>
                <c:pt idx="108">
                  <c:v>1.8067677508994597E-2</c:v>
                </c:pt>
                <c:pt idx="109">
                  <c:v>1.806326496836928E-2</c:v>
                </c:pt>
                <c:pt idx="110">
                  <c:v>1.805841117368143E-2</c:v>
                </c:pt>
                <c:pt idx="111">
                  <c:v>1.8026640881179147E-2</c:v>
                </c:pt>
                <c:pt idx="112">
                  <c:v>1.7911473570858372E-2</c:v>
                </c:pt>
                <c:pt idx="113">
                  <c:v>1.7629512224900602E-2</c:v>
                </c:pt>
                <c:pt idx="114">
                  <c:v>1.761583334896212E-2</c:v>
                </c:pt>
                <c:pt idx="115">
                  <c:v>1.757479672114667E-2</c:v>
                </c:pt>
                <c:pt idx="116">
                  <c:v>1.7573472958959075E-2</c:v>
                </c:pt>
                <c:pt idx="117">
                  <c:v>1.7237678617372437E-2</c:v>
                </c:pt>
                <c:pt idx="118">
                  <c:v>1.7237678617372437E-2</c:v>
                </c:pt>
                <c:pt idx="119">
                  <c:v>1.7227971027996739E-2</c:v>
                </c:pt>
                <c:pt idx="120">
                  <c:v>1.7195759481431924E-2</c:v>
                </c:pt>
                <c:pt idx="121">
                  <c:v>1.7179433081118252E-2</c:v>
                </c:pt>
                <c:pt idx="122">
                  <c:v>1.7120746290801531E-2</c:v>
                </c:pt>
                <c:pt idx="123">
                  <c:v>1.7116333750176217E-2</c:v>
                </c:pt>
                <c:pt idx="124">
                  <c:v>1.711456873392609E-2</c:v>
                </c:pt>
                <c:pt idx="125">
                  <c:v>1.7110156193300773E-2</c:v>
                </c:pt>
                <c:pt idx="126">
                  <c:v>1.710441989048786E-2</c:v>
                </c:pt>
                <c:pt idx="127">
                  <c:v>1.6998077661417716E-2</c:v>
                </c:pt>
                <c:pt idx="128">
                  <c:v>1.6987928817979486E-2</c:v>
                </c:pt>
                <c:pt idx="129">
                  <c:v>1.6977338720478723E-2</c:v>
                </c:pt>
                <c:pt idx="130">
                  <c:v>1.6961894828290115E-2</c:v>
                </c:pt>
                <c:pt idx="131">
                  <c:v>1.6953952255164544E-2</c:v>
                </c:pt>
                <c:pt idx="132">
                  <c:v>1.6722293872335394E-2</c:v>
                </c:pt>
                <c:pt idx="133">
                  <c:v>1.6683904768895134E-2</c:v>
                </c:pt>
                <c:pt idx="134">
                  <c:v>1.6514904462945484E-2</c:v>
                </c:pt>
                <c:pt idx="135">
                  <c:v>1.6253240803864179E-2</c:v>
                </c:pt>
                <c:pt idx="136">
                  <c:v>1.6240003181988226E-2</c:v>
                </c:pt>
                <c:pt idx="137">
                  <c:v>1.6231178100737591E-2</c:v>
                </c:pt>
                <c:pt idx="138">
                  <c:v>1.6197642791985181E-2</c:v>
                </c:pt>
                <c:pt idx="139">
                  <c:v>1.5781540211017773E-2</c:v>
                </c:pt>
                <c:pt idx="140">
                  <c:v>1.5564001958189636E-2</c:v>
                </c:pt>
                <c:pt idx="141">
                  <c:v>1.5534437936000012E-2</c:v>
                </c:pt>
                <c:pt idx="142">
                  <c:v>1.5330137305047828E-2</c:v>
                </c:pt>
                <c:pt idx="143">
                  <c:v>1.5141721820346784E-2</c:v>
                </c:pt>
                <c:pt idx="144">
                  <c:v>1.5113922814407287E-2</c:v>
                </c:pt>
                <c:pt idx="145">
                  <c:v>1.5036262099401704E-2</c:v>
                </c:pt>
                <c:pt idx="146">
                  <c:v>1.4903444626579658E-2</c:v>
                </c:pt>
                <c:pt idx="147">
                  <c:v>1.4449394196234519E-2</c:v>
                </c:pt>
                <c:pt idx="148">
                  <c:v>1.439776747091831E-2</c:v>
                </c:pt>
                <c:pt idx="149">
                  <c:v>1.412595496839877E-2</c:v>
                </c:pt>
                <c:pt idx="150">
                  <c:v>1.2289455560141768E-2</c:v>
                </c:pt>
                <c:pt idx="151">
                  <c:v>1.1842465194797137E-2</c:v>
                </c:pt>
                <c:pt idx="152">
                  <c:v>1.1823491270108274E-2</c:v>
                </c:pt>
                <c:pt idx="153">
                  <c:v>1.1408712451328462E-2</c:v>
                </c:pt>
                <c:pt idx="154">
                  <c:v>8.3830333445484798E-3</c:v>
                </c:pt>
                <c:pt idx="155">
                  <c:v>7.0288246266386415E-3</c:v>
                </c:pt>
                <c:pt idx="156">
                  <c:v>7.0098507019497776E-3</c:v>
                </c:pt>
                <c:pt idx="157">
                  <c:v>7.0098507019497776E-3</c:v>
                </c:pt>
                <c:pt idx="158">
                  <c:v>7.0098507019497776E-3</c:v>
                </c:pt>
                <c:pt idx="159">
                  <c:v>6.9948480638236995E-3</c:v>
                </c:pt>
                <c:pt idx="160">
                  <c:v>6.9948480638236995E-3</c:v>
                </c:pt>
                <c:pt idx="161">
                  <c:v>6.9948480638236995E-3</c:v>
                </c:pt>
                <c:pt idx="162">
                  <c:v>6.9763153931973673E-3</c:v>
                </c:pt>
                <c:pt idx="163">
                  <c:v>6.961754009133821E-3</c:v>
                </c:pt>
                <c:pt idx="164">
                  <c:v>6.961754009133821E-3</c:v>
                </c:pt>
                <c:pt idx="165">
                  <c:v>6.7980487519345538E-3</c:v>
                </c:pt>
                <c:pt idx="166">
                  <c:v>6.4913771784750104E-3</c:v>
                </c:pt>
                <c:pt idx="167">
                  <c:v>5.8281723224898399E-3</c:v>
                </c:pt>
                <c:pt idx="168">
                  <c:v>3.5539488842013731E-3</c:v>
                </c:pt>
                <c:pt idx="169">
                  <c:v>3.5535076301388413E-3</c:v>
                </c:pt>
                <c:pt idx="170">
                  <c:v>3.2909614629324695E-3</c:v>
                </c:pt>
                <c:pt idx="171">
                  <c:v>2.2416593022320476E-3</c:v>
                </c:pt>
                <c:pt idx="172">
                  <c:v>1.8913035765818645E-3</c:v>
                </c:pt>
                <c:pt idx="173">
                  <c:v>1.8882147981441424E-3</c:v>
                </c:pt>
                <c:pt idx="174">
                  <c:v>1.4412244327995135E-3</c:v>
                </c:pt>
                <c:pt idx="175">
                  <c:v>3.5750445522161737E-4</c:v>
                </c:pt>
                <c:pt idx="176">
                  <c:v>3.4559059553326116E-4</c:v>
                </c:pt>
                <c:pt idx="177">
                  <c:v>3.1470281115604103E-4</c:v>
                </c:pt>
                <c:pt idx="178">
                  <c:v>2.9793515677983568E-4</c:v>
                </c:pt>
                <c:pt idx="179">
                  <c:v>2.886688214666696E-4</c:v>
                </c:pt>
                <c:pt idx="180">
                  <c:v>2.5204473427653702E-4</c:v>
                </c:pt>
                <c:pt idx="181">
                  <c:v>1.0598963957853891E-4</c:v>
                </c:pt>
                <c:pt idx="182">
                  <c:v>1.0598963957853891E-4</c:v>
                </c:pt>
                <c:pt idx="183">
                  <c:v>7.5101855201318776E-5</c:v>
                </c:pt>
                <c:pt idx="184">
                  <c:v>3.5830243635996076E-5</c:v>
                </c:pt>
                <c:pt idx="185">
                  <c:v>-1.0845983481187543E-4</c:v>
                </c:pt>
                <c:pt idx="186">
                  <c:v>-1.6317533856580798E-4</c:v>
                </c:pt>
                <c:pt idx="187">
                  <c:v>-1.720004198164423E-4</c:v>
                </c:pt>
                <c:pt idx="188">
                  <c:v>-3.3923570951596314E-4</c:v>
                </c:pt>
                <c:pt idx="189">
                  <c:v>-3.6438719108027083E-4</c:v>
                </c:pt>
                <c:pt idx="190">
                  <c:v>-4.2130896514686262E-4</c:v>
                </c:pt>
                <c:pt idx="191">
                  <c:v>-8.1005379423730465E-4</c:v>
                </c:pt>
                <c:pt idx="192">
                  <c:v>-8.4623662736490546E-4</c:v>
                </c:pt>
                <c:pt idx="193">
                  <c:v>-1.2746943220832024E-3</c:v>
                </c:pt>
                <c:pt idx="194">
                  <c:v>-1.8090529918091116E-3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EA-47C2-8DB3-7544C50454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-25887</c:v>
                </c:pt>
                <c:pt idx="1">
                  <c:v>-25882</c:v>
                </c:pt>
                <c:pt idx="2">
                  <c:v>-25669.5</c:v>
                </c:pt>
                <c:pt idx="3">
                  <c:v>-25604</c:v>
                </c:pt>
                <c:pt idx="4">
                  <c:v>-25592.5</c:v>
                </c:pt>
                <c:pt idx="5">
                  <c:v>-25522.5</c:v>
                </c:pt>
                <c:pt idx="6">
                  <c:v>-25521</c:v>
                </c:pt>
                <c:pt idx="7">
                  <c:v>-25464.5</c:v>
                </c:pt>
                <c:pt idx="8">
                  <c:v>-25359</c:v>
                </c:pt>
                <c:pt idx="9">
                  <c:v>-25342.5</c:v>
                </c:pt>
                <c:pt idx="10">
                  <c:v>-25317.5</c:v>
                </c:pt>
                <c:pt idx="11">
                  <c:v>-25259.5</c:v>
                </c:pt>
                <c:pt idx="12">
                  <c:v>-25067.5</c:v>
                </c:pt>
                <c:pt idx="13">
                  <c:v>-25066</c:v>
                </c:pt>
                <c:pt idx="14">
                  <c:v>-25061</c:v>
                </c:pt>
                <c:pt idx="15">
                  <c:v>-24981</c:v>
                </c:pt>
                <c:pt idx="16">
                  <c:v>-24979.5</c:v>
                </c:pt>
                <c:pt idx="17">
                  <c:v>-24884</c:v>
                </c:pt>
                <c:pt idx="18">
                  <c:v>-24751.5</c:v>
                </c:pt>
                <c:pt idx="19">
                  <c:v>-24706.5</c:v>
                </c:pt>
                <c:pt idx="20">
                  <c:v>-24461.5</c:v>
                </c:pt>
                <c:pt idx="21">
                  <c:v>-24321</c:v>
                </c:pt>
                <c:pt idx="22">
                  <c:v>-24273</c:v>
                </c:pt>
                <c:pt idx="23">
                  <c:v>-24245</c:v>
                </c:pt>
                <c:pt idx="24">
                  <c:v>-24016.5</c:v>
                </c:pt>
                <c:pt idx="25">
                  <c:v>-23986.5</c:v>
                </c:pt>
                <c:pt idx="26">
                  <c:v>-23961.5</c:v>
                </c:pt>
                <c:pt idx="27">
                  <c:v>-23647</c:v>
                </c:pt>
                <c:pt idx="28">
                  <c:v>-23637</c:v>
                </c:pt>
                <c:pt idx="29">
                  <c:v>-23500</c:v>
                </c:pt>
                <c:pt idx="30">
                  <c:v>-23493.5</c:v>
                </c:pt>
                <c:pt idx="31">
                  <c:v>-23398.5</c:v>
                </c:pt>
                <c:pt idx="32">
                  <c:v>-23215.5</c:v>
                </c:pt>
                <c:pt idx="33">
                  <c:v>-23215.5</c:v>
                </c:pt>
                <c:pt idx="34">
                  <c:v>-23172</c:v>
                </c:pt>
                <c:pt idx="35">
                  <c:v>-22932</c:v>
                </c:pt>
                <c:pt idx="36">
                  <c:v>-22920.5</c:v>
                </c:pt>
                <c:pt idx="37">
                  <c:v>-22852.5</c:v>
                </c:pt>
                <c:pt idx="38">
                  <c:v>-22635.5</c:v>
                </c:pt>
                <c:pt idx="39">
                  <c:v>-22463.5</c:v>
                </c:pt>
                <c:pt idx="40">
                  <c:v>-22161</c:v>
                </c:pt>
                <c:pt idx="41">
                  <c:v>-21709</c:v>
                </c:pt>
                <c:pt idx="42">
                  <c:v>-21589.5</c:v>
                </c:pt>
                <c:pt idx="43">
                  <c:v>-21581.5</c:v>
                </c:pt>
                <c:pt idx="44">
                  <c:v>-21548</c:v>
                </c:pt>
                <c:pt idx="45">
                  <c:v>-21421</c:v>
                </c:pt>
                <c:pt idx="46">
                  <c:v>-21331.5</c:v>
                </c:pt>
                <c:pt idx="47">
                  <c:v>-21156</c:v>
                </c:pt>
                <c:pt idx="48">
                  <c:v>-21144.5</c:v>
                </c:pt>
                <c:pt idx="49">
                  <c:v>-21089.5</c:v>
                </c:pt>
                <c:pt idx="50">
                  <c:v>-21068</c:v>
                </c:pt>
                <c:pt idx="51">
                  <c:v>-21048</c:v>
                </c:pt>
                <c:pt idx="52">
                  <c:v>-20898.5</c:v>
                </c:pt>
                <c:pt idx="53">
                  <c:v>-20870</c:v>
                </c:pt>
                <c:pt idx="54">
                  <c:v>-20841.5</c:v>
                </c:pt>
                <c:pt idx="55">
                  <c:v>-20816.5</c:v>
                </c:pt>
                <c:pt idx="56">
                  <c:v>-20811.5</c:v>
                </c:pt>
                <c:pt idx="57">
                  <c:v>-20803.5</c:v>
                </c:pt>
                <c:pt idx="58">
                  <c:v>-20783.5</c:v>
                </c:pt>
                <c:pt idx="59">
                  <c:v>-20776.5</c:v>
                </c:pt>
                <c:pt idx="60">
                  <c:v>-20576.5</c:v>
                </c:pt>
                <c:pt idx="61">
                  <c:v>-20365</c:v>
                </c:pt>
                <c:pt idx="62">
                  <c:v>-20340</c:v>
                </c:pt>
                <c:pt idx="63">
                  <c:v>-20328.5</c:v>
                </c:pt>
                <c:pt idx="64">
                  <c:v>-20258.5</c:v>
                </c:pt>
                <c:pt idx="65">
                  <c:v>-20113.5</c:v>
                </c:pt>
                <c:pt idx="66">
                  <c:v>-20110</c:v>
                </c:pt>
                <c:pt idx="67">
                  <c:v>-20087</c:v>
                </c:pt>
                <c:pt idx="68">
                  <c:v>-20060</c:v>
                </c:pt>
                <c:pt idx="69">
                  <c:v>-20060</c:v>
                </c:pt>
                <c:pt idx="70">
                  <c:v>-19847</c:v>
                </c:pt>
                <c:pt idx="71">
                  <c:v>-19847</c:v>
                </c:pt>
                <c:pt idx="72">
                  <c:v>-19845</c:v>
                </c:pt>
                <c:pt idx="73">
                  <c:v>-19798.5</c:v>
                </c:pt>
                <c:pt idx="74">
                  <c:v>-19768.5</c:v>
                </c:pt>
                <c:pt idx="75">
                  <c:v>-19719</c:v>
                </c:pt>
                <c:pt idx="76">
                  <c:v>-19715.5</c:v>
                </c:pt>
                <c:pt idx="77">
                  <c:v>-19572</c:v>
                </c:pt>
                <c:pt idx="78">
                  <c:v>-19537</c:v>
                </c:pt>
                <c:pt idx="79">
                  <c:v>-19317</c:v>
                </c:pt>
                <c:pt idx="80">
                  <c:v>-19239</c:v>
                </c:pt>
                <c:pt idx="81">
                  <c:v>-19075.5</c:v>
                </c:pt>
                <c:pt idx="82">
                  <c:v>-19072</c:v>
                </c:pt>
                <c:pt idx="83">
                  <c:v>-18994</c:v>
                </c:pt>
                <c:pt idx="84">
                  <c:v>-18969</c:v>
                </c:pt>
                <c:pt idx="85">
                  <c:v>-18964</c:v>
                </c:pt>
                <c:pt idx="86">
                  <c:v>-18944</c:v>
                </c:pt>
                <c:pt idx="87">
                  <c:v>-18944</c:v>
                </c:pt>
                <c:pt idx="88">
                  <c:v>-18911</c:v>
                </c:pt>
                <c:pt idx="89">
                  <c:v>-18784</c:v>
                </c:pt>
                <c:pt idx="90">
                  <c:v>-18782.5</c:v>
                </c:pt>
                <c:pt idx="91">
                  <c:v>-18732</c:v>
                </c:pt>
                <c:pt idx="92">
                  <c:v>-18723.5</c:v>
                </c:pt>
                <c:pt idx="93">
                  <c:v>-18696</c:v>
                </c:pt>
                <c:pt idx="94">
                  <c:v>-18467.5</c:v>
                </c:pt>
                <c:pt idx="95">
                  <c:v>-18459</c:v>
                </c:pt>
                <c:pt idx="96">
                  <c:v>-18456</c:v>
                </c:pt>
                <c:pt idx="97">
                  <c:v>-18446</c:v>
                </c:pt>
                <c:pt idx="98">
                  <c:v>-18439.5</c:v>
                </c:pt>
                <c:pt idx="99">
                  <c:v>-18417.5</c:v>
                </c:pt>
                <c:pt idx="100">
                  <c:v>-18252.5</c:v>
                </c:pt>
                <c:pt idx="101">
                  <c:v>-18238.5</c:v>
                </c:pt>
                <c:pt idx="102">
                  <c:v>-18237.5</c:v>
                </c:pt>
                <c:pt idx="103">
                  <c:v>-18195.5</c:v>
                </c:pt>
                <c:pt idx="104">
                  <c:v>-18148</c:v>
                </c:pt>
                <c:pt idx="105">
                  <c:v>-17984</c:v>
                </c:pt>
                <c:pt idx="106">
                  <c:v>-17984</c:v>
                </c:pt>
                <c:pt idx="107">
                  <c:v>-17963</c:v>
                </c:pt>
                <c:pt idx="108">
                  <c:v>-17933</c:v>
                </c:pt>
                <c:pt idx="109">
                  <c:v>-17928</c:v>
                </c:pt>
                <c:pt idx="110">
                  <c:v>-17922.5</c:v>
                </c:pt>
                <c:pt idx="111">
                  <c:v>-17886.5</c:v>
                </c:pt>
                <c:pt idx="112">
                  <c:v>-17756</c:v>
                </c:pt>
                <c:pt idx="113">
                  <c:v>-17436.5</c:v>
                </c:pt>
                <c:pt idx="114">
                  <c:v>-17421</c:v>
                </c:pt>
                <c:pt idx="115">
                  <c:v>-17374.5</c:v>
                </c:pt>
                <c:pt idx="116">
                  <c:v>-17373</c:v>
                </c:pt>
                <c:pt idx="117">
                  <c:v>-16992.5</c:v>
                </c:pt>
                <c:pt idx="118">
                  <c:v>-16992.5</c:v>
                </c:pt>
                <c:pt idx="119">
                  <c:v>-16981.5</c:v>
                </c:pt>
                <c:pt idx="120">
                  <c:v>-16945</c:v>
                </c:pt>
                <c:pt idx="121">
                  <c:v>-16926.5</c:v>
                </c:pt>
                <c:pt idx="122">
                  <c:v>-16860</c:v>
                </c:pt>
                <c:pt idx="123">
                  <c:v>-16855</c:v>
                </c:pt>
                <c:pt idx="124">
                  <c:v>-16853</c:v>
                </c:pt>
                <c:pt idx="125">
                  <c:v>-16848</c:v>
                </c:pt>
                <c:pt idx="126">
                  <c:v>-16841.5</c:v>
                </c:pt>
                <c:pt idx="127">
                  <c:v>-16721</c:v>
                </c:pt>
                <c:pt idx="128">
                  <c:v>-16709.5</c:v>
                </c:pt>
                <c:pt idx="129">
                  <c:v>-16697.5</c:v>
                </c:pt>
                <c:pt idx="130">
                  <c:v>-16680</c:v>
                </c:pt>
                <c:pt idx="131">
                  <c:v>-16671</c:v>
                </c:pt>
                <c:pt idx="132">
                  <c:v>-16408.5</c:v>
                </c:pt>
                <c:pt idx="133">
                  <c:v>-16365</c:v>
                </c:pt>
                <c:pt idx="134">
                  <c:v>-16173.5</c:v>
                </c:pt>
                <c:pt idx="135">
                  <c:v>-15877</c:v>
                </c:pt>
                <c:pt idx="136">
                  <c:v>-15862</c:v>
                </c:pt>
                <c:pt idx="137">
                  <c:v>-15852</c:v>
                </c:pt>
                <c:pt idx="138">
                  <c:v>-15814</c:v>
                </c:pt>
                <c:pt idx="139">
                  <c:v>-15342.5</c:v>
                </c:pt>
                <c:pt idx="140">
                  <c:v>-15096</c:v>
                </c:pt>
                <c:pt idx="141">
                  <c:v>-15062.5</c:v>
                </c:pt>
                <c:pt idx="142">
                  <c:v>-14831</c:v>
                </c:pt>
                <c:pt idx="143">
                  <c:v>-14617.5</c:v>
                </c:pt>
                <c:pt idx="144">
                  <c:v>-14586</c:v>
                </c:pt>
                <c:pt idx="145">
                  <c:v>-14498</c:v>
                </c:pt>
                <c:pt idx="146">
                  <c:v>-14347.5</c:v>
                </c:pt>
                <c:pt idx="147">
                  <c:v>-13833</c:v>
                </c:pt>
                <c:pt idx="148">
                  <c:v>-13774.5</c:v>
                </c:pt>
                <c:pt idx="149">
                  <c:v>-13466.5</c:v>
                </c:pt>
                <c:pt idx="150">
                  <c:v>-11385.5</c:v>
                </c:pt>
                <c:pt idx="151">
                  <c:v>-10879</c:v>
                </c:pt>
                <c:pt idx="152">
                  <c:v>-10857.5</c:v>
                </c:pt>
                <c:pt idx="153">
                  <c:v>-10387.5</c:v>
                </c:pt>
                <c:pt idx="154">
                  <c:v>-6959</c:v>
                </c:pt>
                <c:pt idx="155">
                  <c:v>-5424.5</c:v>
                </c:pt>
                <c:pt idx="156">
                  <c:v>-5403</c:v>
                </c:pt>
                <c:pt idx="157">
                  <c:v>-5403</c:v>
                </c:pt>
                <c:pt idx="158">
                  <c:v>-5403</c:v>
                </c:pt>
                <c:pt idx="159">
                  <c:v>-5386</c:v>
                </c:pt>
                <c:pt idx="160">
                  <c:v>-5386</c:v>
                </c:pt>
                <c:pt idx="161">
                  <c:v>-5386</c:v>
                </c:pt>
                <c:pt idx="162">
                  <c:v>-5365</c:v>
                </c:pt>
                <c:pt idx="163">
                  <c:v>-5348.5</c:v>
                </c:pt>
                <c:pt idx="164">
                  <c:v>-5348.5</c:v>
                </c:pt>
                <c:pt idx="165">
                  <c:v>-5163</c:v>
                </c:pt>
                <c:pt idx="166">
                  <c:v>-4815.5</c:v>
                </c:pt>
                <c:pt idx="167">
                  <c:v>-4064</c:v>
                </c:pt>
                <c:pt idx="168">
                  <c:v>-1487</c:v>
                </c:pt>
                <c:pt idx="169">
                  <c:v>-1486.5</c:v>
                </c:pt>
                <c:pt idx="170">
                  <c:v>-1189</c:v>
                </c:pt>
                <c:pt idx="171">
                  <c:v>0</c:v>
                </c:pt>
                <c:pt idx="172">
                  <c:v>397</c:v>
                </c:pt>
                <c:pt idx="173">
                  <c:v>400.5</c:v>
                </c:pt>
                <c:pt idx="174">
                  <c:v>907</c:v>
                </c:pt>
                <c:pt idx="175">
                  <c:v>2135</c:v>
                </c:pt>
                <c:pt idx="176">
                  <c:v>2148.5</c:v>
                </c:pt>
                <c:pt idx="177">
                  <c:v>2183.5</c:v>
                </c:pt>
                <c:pt idx="178">
                  <c:v>2202.5</c:v>
                </c:pt>
                <c:pt idx="179">
                  <c:v>2213</c:v>
                </c:pt>
                <c:pt idx="180">
                  <c:v>2254.5</c:v>
                </c:pt>
                <c:pt idx="181">
                  <c:v>2420</c:v>
                </c:pt>
                <c:pt idx="182">
                  <c:v>2420</c:v>
                </c:pt>
                <c:pt idx="183">
                  <c:v>2455</c:v>
                </c:pt>
                <c:pt idx="184">
                  <c:v>2499.5</c:v>
                </c:pt>
                <c:pt idx="185">
                  <c:v>2663</c:v>
                </c:pt>
                <c:pt idx="186">
                  <c:v>2725</c:v>
                </c:pt>
                <c:pt idx="187">
                  <c:v>2735</c:v>
                </c:pt>
                <c:pt idx="188">
                  <c:v>2924.5</c:v>
                </c:pt>
                <c:pt idx="189">
                  <c:v>2953</c:v>
                </c:pt>
                <c:pt idx="190">
                  <c:v>3017.5</c:v>
                </c:pt>
                <c:pt idx="191">
                  <c:v>3458</c:v>
                </c:pt>
                <c:pt idx="192">
                  <c:v>3499</c:v>
                </c:pt>
                <c:pt idx="193">
                  <c:v>3984.5</c:v>
                </c:pt>
                <c:pt idx="194">
                  <c:v>4590</c:v>
                </c:pt>
              </c:numCache>
            </c:numRef>
          </c:xVal>
          <c:yVal>
            <c:numRef>
              <c:f>Active!$R$21:$R$989</c:f>
              <c:numCache>
                <c:formatCode>General</c:formatCode>
                <c:ptCount val="969"/>
                <c:pt idx="168">
                  <c:v>-0.19430000000284053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EA-47C2-8DB3-7544C504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0000"/>
        <c:axId val="1"/>
      </c:scatterChart>
      <c:valAx>
        <c:axId val="68466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67811893884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45697528549671"/>
          <c:y val="0.9204921861831491"/>
          <c:w val="0.8624353437301818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676274</xdr:colOff>
      <xdr:row>18</xdr:row>
      <xdr:rowOff>38100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945E7500-4C4A-5198-83A4-9A665EF1A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66676</xdr:colOff>
      <xdr:row>0</xdr:row>
      <xdr:rowOff>28575</xdr:rowOff>
    </xdr:from>
    <xdr:to>
      <xdr:col>26</xdr:col>
      <xdr:colOff>676276</xdr:colOff>
      <xdr:row>18</xdr:row>
      <xdr:rowOff>57150</xdr:rowOff>
    </xdr:to>
    <xdr:graphicFrame macro="">
      <xdr:nvGraphicFramePr>
        <xdr:cNvPr id="1036" name="Chart 2">
          <a:extLst>
            <a:ext uri="{FF2B5EF4-FFF2-40B4-BE49-F238E27FC236}">
              <a16:creationId xmlns:a16="http://schemas.microsoft.com/office/drawing/2014/main" id="{A429AB66-03D4-ED9C-FDBD-E2F02F7EC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534" TargetMode="External"/><Relationship Id="rId13" Type="http://schemas.openxmlformats.org/officeDocument/2006/relationships/hyperlink" Target="http://var.astro.cz/oejv/issues/oejv0137.pdf" TargetMode="External"/><Relationship Id="rId18" Type="http://schemas.openxmlformats.org/officeDocument/2006/relationships/hyperlink" Target="http://www.bav-astro.de/sfs/BAVM_link.php?BAVMnr=225" TargetMode="External"/><Relationship Id="rId26" Type="http://schemas.openxmlformats.org/officeDocument/2006/relationships/hyperlink" Target="http://var.astro.cz/oejv/issues/oejv0162.pdf" TargetMode="External"/><Relationship Id="rId3" Type="http://schemas.openxmlformats.org/officeDocument/2006/relationships/hyperlink" Target="http://www.konkoly.hu/cgi-bin/IBVS?2274" TargetMode="External"/><Relationship Id="rId21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bav-astro.de/sfs/BAVM_link.php?BAVMnr=46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220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227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bav-astro.de/sfs/BAVM_link.php?BAVMnr=171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vsolj.cetus-net.org/vsoljno51.pdf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bav-astro.de/sfs/BAVM_link.php?BAVMnr=171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konkoly.hu/cgi-bin/IBVS?4534" TargetMode="External"/><Relationship Id="rId14" Type="http://schemas.openxmlformats.org/officeDocument/2006/relationships/hyperlink" Target="http://www.konkoly.hu/cgi-bin/IBVS?6007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7"/>
  <sheetViews>
    <sheetView tabSelected="1" workbookViewId="0">
      <pane xSplit="13" ySplit="22" topLeftCell="N19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ht="12.95" customHeight="1" x14ac:dyDescent="0.2">
      <c r="A2" t="s">
        <v>25</v>
      </c>
      <c r="B2" s="8" t="s">
        <v>42</v>
      </c>
    </row>
    <row r="3" spans="1:6" ht="12.95" customHeight="1" thickBot="1" x14ac:dyDescent="0.25"/>
    <row r="4" spans="1:6" ht="12.95" customHeight="1" thickTop="1" thickBot="1" x14ac:dyDescent="0.25">
      <c r="A4" s="5" t="s">
        <v>1</v>
      </c>
      <c r="C4" s="2">
        <v>26057.474999999999</v>
      </c>
      <c r="D4" s="3">
        <v>1.3958999999999999</v>
      </c>
    </row>
    <row r="5" spans="1:6" ht="12.95" customHeight="1" thickTop="1" x14ac:dyDescent="0.2">
      <c r="A5" s="10" t="s">
        <v>44</v>
      </c>
      <c r="B5" s="9"/>
      <c r="C5" s="11">
        <v>-9.5</v>
      </c>
      <c r="D5" s="9" t="s">
        <v>45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>
        <v>52501.302000000003</v>
      </c>
      <c r="D7" s="78" t="s">
        <v>648</v>
      </c>
    </row>
    <row r="8" spans="1:6" ht="12.95" customHeight="1" x14ac:dyDescent="0.2">
      <c r="A8" t="s">
        <v>4</v>
      </c>
      <c r="C8">
        <v>1.3958938000000001</v>
      </c>
      <c r="D8" s="78" t="s">
        <v>648</v>
      </c>
    </row>
    <row r="9" spans="1:6" ht="12.95" customHeight="1" x14ac:dyDescent="0.2">
      <c r="A9" s="24" t="s">
        <v>48</v>
      </c>
      <c r="B9" s="25">
        <v>175</v>
      </c>
      <c r="C9" s="14" t="str">
        <f>"F"&amp;B9</f>
        <v>F175</v>
      </c>
      <c r="D9" s="15" t="str">
        <f>"G"&amp;B9</f>
        <v>G175</v>
      </c>
    </row>
    <row r="10" spans="1:6" ht="12.95" customHeight="1" thickBot="1" x14ac:dyDescent="0.25">
      <c r="A10" s="9"/>
      <c r="B10" s="9"/>
      <c r="C10" s="4" t="s">
        <v>21</v>
      </c>
      <c r="D10" s="4" t="s">
        <v>22</v>
      </c>
      <c r="E10" s="9"/>
    </row>
    <row r="11" spans="1:6" ht="12.95" customHeight="1" x14ac:dyDescent="0.2">
      <c r="A11" s="9" t="s">
        <v>17</v>
      </c>
      <c r="B11" s="9"/>
      <c r="C11" s="12">
        <f ca="1">INTERCEPT(INDIRECT($D$9):G991,INDIRECT($C$9):F991)</f>
        <v>2.2416593022320476E-3</v>
      </c>
      <c r="D11" s="13"/>
      <c r="E11" s="9"/>
    </row>
    <row r="12" spans="1:6" ht="12.95" customHeight="1" x14ac:dyDescent="0.2">
      <c r="A12" s="9" t="s">
        <v>18</v>
      </c>
      <c r="B12" s="9"/>
      <c r="C12" s="12">
        <f ca="1">SLOPE(INDIRECT($D$9):G991,INDIRECT($C$9):F991)</f>
        <v>-8.825081250634333E-7</v>
      </c>
      <c r="D12" s="13"/>
      <c r="E12" s="72" t="s">
        <v>644</v>
      </c>
      <c r="F12" s="73" t="s">
        <v>647</v>
      </c>
    </row>
    <row r="13" spans="1:6" ht="12.95" customHeight="1" x14ac:dyDescent="0.2">
      <c r="A13" s="9" t="s">
        <v>20</v>
      </c>
      <c r="B13" s="9"/>
      <c r="C13" s="13" t="s">
        <v>15</v>
      </c>
      <c r="E13" s="70" t="s">
        <v>49</v>
      </c>
      <c r="F13" s="74">
        <v>1</v>
      </c>
    </row>
    <row r="14" spans="1:6" ht="12.95" customHeight="1" x14ac:dyDescent="0.2">
      <c r="A14" s="9"/>
      <c r="B14" s="9"/>
      <c r="C14" s="9"/>
      <c r="E14" s="70" t="s">
        <v>46</v>
      </c>
      <c r="F14" s="75">
        <f ca="1">NOW()+15018.5+$C$5/24</f>
        <v>60540.829153009254</v>
      </c>
    </row>
    <row r="15" spans="1:6" ht="12.95" customHeight="1" x14ac:dyDescent="0.2">
      <c r="A15" s="16" t="s">
        <v>19</v>
      </c>
      <c r="B15" s="9"/>
      <c r="C15" s="17">
        <f ca="1">(C7+C11)+(C8+C12)*INT(MAX(F21:F3532))</f>
        <v>58908.452732947015</v>
      </c>
      <c r="E15" s="70" t="s">
        <v>50</v>
      </c>
      <c r="F15" s="75">
        <f ca="1">ROUND(2*($F$14-$C$7)/$C$8,0)/2+$F$13</f>
        <v>5760.5</v>
      </c>
    </row>
    <row r="16" spans="1:6" ht="12.95" customHeight="1" x14ac:dyDescent="0.2">
      <c r="A16" s="19" t="s">
        <v>5</v>
      </c>
      <c r="B16" s="9"/>
      <c r="C16" s="20">
        <f ca="1">+C8+C12</f>
        <v>1.3958929174918751</v>
      </c>
      <c r="E16" s="70" t="s">
        <v>47</v>
      </c>
      <c r="F16" s="75">
        <f ca="1">ROUND(2*($F$14-$C$15)/$C$16,0)/2+$F$13</f>
        <v>1170.5</v>
      </c>
    </row>
    <row r="17" spans="1:18" ht="12.95" customHeight="1" thickBot="1" x14ac:dyDescent="0.25">
      <c r="A17" s="18" t="s">
        <v>40</v>
      </c>
      <c r="B17" s="9"/>
      <c r="C17" s="9">
        <f>COUNT(C21:C2190)</f>
        <v>195</v>
      </c>
      <c r="E17" s="70" t="s">
        <v>645</v>
      </c>
      <c r="F17" s="76">
        <f ca="1">+$C$15+$C$16*$F$16-15018.5-$C$5/24</f>
        <v>45524.241226204591</v>
      </c>
    </row>
    <row r="18" spans="1:18" ht="12.95" customHeight="1" thickTop="1" thickBot="1" x14ac:dyDescent="0.25">
      <c r="A18" s="19" t="s">
        <v>6</v>
      </c>
      <c r="B18" s="9"/>
      <c r="C18" s="22">
        <f ca="1">+C15</f>
        <v>58908.452732947015</v>
      </c>
      <c r="D18" s="23">
        <f ca="1">+C16</f>
        <v>1.3958929174918751</v>
      </c>
      <c r="E18" s="71" t="s">
        <v>646</v>
      </c>
      <c r="F18" s="77">
        <f ca="1">+($C$15+$C$16*$F$16)-($C$16/2)-15018.5-$C$5/24</f>
        <v>45523.543279745842</v>
      </c>
    </row>
    <row r="19" spans="1:18" ht="12.95" customHeight="1" thickTop="1" x14ac:dyDescent="0.2">
      <c r="E19" s="18"/>
      <c r="F19" s="21"/>
    </row>
    <row r="20" spans="1:18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35</v>
      </c>
      <c r="I20" s="7" t="s">
        <v>70</v>
      </c>
      <c r="J20" s="7" t="s">
        <v>66</v>
      </c>
      <c r="K20" s="7" t="s">
        <v>64</v>
      </c>
      <c r="L20" s="7" t="s">
        <v>58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  <c r="R20" s="38" t="s">
        <v>59</v>
      </c>
    </row>
    <row r="21" spans="1:18" ht="12.95" customHeight="1" x14ac:dyDescent="0.2">
      <c r="A21" s="59" t="s">
        <v>77</v>
      </c>
      <c r="B21" s="60" t="s">
        <v>52</v>
      </c>
      <c r="C21" s="59">
        <v>16365.817999999999</v>
      </c>
      <c r="D21" s="59" t="s">
        <v>70</v>
      </c>
      <c r="E21" s="26">
        <f>+(C21-C$7)/C$8</f>
        <v>-25886.986531496881</v>
      </c>
      <c r="F21" s="26">
        <f>ROUND(2*E21,0)/2</f>
        <v>-25887</v>
      </c>
      <c r="G21" s="26">
        <f>+C21-(C$7+F21*C$8)</f>
        <v>1.8800599995302036E-2</v>
      </c>
      <c r="H21" s="26"/>
      <c r="I21" s="26">
        <f>+G21</f>
        <v>1.8800599995302036E-2</v>
      </c>
      <c r="J21" s="26"/>
      <c r="L21" s="26"/>
      <c r="M21" s="26"/>
      <c r="N21" s="26"/>
      <c r="O21" s="26">
        <f ca="1">+C$11+C$12*F21</f>
        <v>2.5087147135749145E-2</v>
      </c>
      <c r="P21" s="26"/>
      <c r="Q21" s="27">
        <f>+C21-15018.5</f>
        <v>1347.3179999999993</v>
      </c>
    </row>
    <row r="22" spans="1:18" ht="12.95" customHeight="1" x14ac:dyDescent="0.2">
      <c r="A22" s="59" t="s">
        <v>77</v>
      </c>
      <c r="B22" s="60" t="s">
        <v>52</v>
      </c>
      <c r="C22" s="59">
        <v>16372.861999999999</v>
      </c>
      <c r="D22" s="59" t="s">
        <v>70</v>
      </c>
      <c r="E22" s="26">
        <f>+(C22-C$7)/C$8</f>
        <v>-25881.940302335322</v>
      </c>
      <c r="F22" s="26">
        <f>ROUND(2*E22,0)/2</f>
        <v>-25882</v>
      </c>
      <c r="G22" s="26">
        <f>+C22-(C$7+F22*C$8)</f>
        <v>8.3331599997109151E-2</v>
      </c>
      <c r="H22" s="26"/>
      <c r="I22" s="26">
        <f>+G22</f>
        <v>8.3331599997109151E-2</v>
      </c>
      <c r="J22" s="26"/>
      <c r="L22" s="26"/>
      <c r="M22" s="26"/>
      <c r="N22" s="26"/>
      <c r="O22" s="26">
        <f ca="1">+C$11+C$12*F22</f>
        <v>2.5082734595123828E-2</v>
      </c>
      <c r="P22" s="26"/>
      <c r="Q22" s="27">
        <f>+C22-15018.5</f>
        <v>1354.3619999999992</v>
      </c>
    </row>
    <row r="23" spans="1:18" ht="12.95" customHeight="1" x14ac:dyDescent="0.2">
      <c r="A23" s="59" t="s">
        <v>77</v>
      </c>
      <c r="B23" s="60" t="s">
        <v>39</v>
      </c>
      <c r="C23" s="59">
        <v>16669.527999999998</v>
      </c>
      <c r="D23" s="59" t="s">
        <v>70</v>
      </c>
      <c r="E23" s="26">
        <f>+(C23-C$7)/C$8</f>
        <v>-25669.412673084444</v>
      </c>
      <c r="F23" s="26">
        <f>ROUND(2*E23,0)/2</f>
        <v>-25669.5</v>
      </c>
      <c r="G23" s="26">
        <f>+C23-(C$7+F23*C$8)</f>
        <v>0.12189909999869997</v>
      </c>
      <c r="H23" s="26"/>
      <c r="I23" s="26">
        <f>+G23</f>
        <v>0.12189909999869997</v>
      </c>
      <c r="J23" s="26"/>
      <c r="L23" s="26"/>
      <c r="M23" s="26"/>
      <c r="N23" s="26"/>
      <c r="O23" s="26">
        <f ca="1">+C$11+C$12*F23</f>
        <v>2.4895201618547851E-2</v>
      </c>
      <c r="P23" s="26"/>
      <c r="Q23" s="27">
        <f>+C23-15018.5</f>
        <v>1651.0279999999984</v>
      </c>
    </row>
    <row r="24" spans="1:18" ht="12.95" customHeight="1" x14ac:dyDescent="0.2">
      <c r="A24" s="59" t="s">
        <v>77</v>
      </c>
      <c r="B24" s="60" t="s">
        <v>52</v>
      </c>
      <c r="C24" s="59">
        <v>16760.844000000001</v>
      </c>
      <c r="D24" s="59" t="s">
        <v>70</v>
      </c>
      <c r="E24" s="26">
        <f>+(C24-C$7)/C$8</f>
        <v>-25603.99508902468</v>
      </c>
      <c r="F24" s="26">
        <f>ROUND(2*E24,0)/2</f>
        <v>-25604</v>
      </c>
      <c r="G24" s="26">
        <f>+C24-(C$7+F24*C$8)</f>
        <v>6.8551999975170474E-3</v>
      </c>
      <c r="H24" s="26"/>
      <c r="I24" s="26">
        <f>+G24</f>
        <v>6.8551999975170474E-3</v>
      </c>
      <c r="J24" s="26"/>
      <c r="L24" s="26"/>
      <c r="M24" s="26"/>
      <c r="N24" s="26"/>
      <c r="O24" s="26">
        <f ca="1">+C$11+C$12*F24</f>
        <v>2.4837397336356194E-2</v>
      </c>
      <c r="P24" s="26"/>
      <c r="Q24" s="27">
        <f>+C24-15018.5</f>
        <v>1742.344000000001</v>
      </c>
    </row>
    <row r="25" spans="1:18" ht="12.95" customHeight="1" x14ac:dyDescent="0.2">
      <c r="A25" s="59" t="s">
        <v>77</v>
      </c>
      <c r="B25" s="60" t="s">
        <v>39</v>
      </c>
      <c r="C25" s="59">
        <v>16776.849999999999</v>
      </c>
      <c r="D25" s="59" t="s">
        <v>70</v>
      </c>
      <c r="E25" s="26">
        <f>+(C25-C$7)/C$8</f>
        <v>-25592.528600671485</v>
      </c>
      <c r="F25" s="26">
        <f>ROUND(2*E25,0)/2</f>
        <v>-25592.5</v>
      </c>
      <c r="G25" s="26">
        <f>+C25-(C$7+F25*C$8)</f>
        <v>-3.9923500000440981E-2</v>
      </c>
      <c r="H25" s="26"/>
      <c r="I25" s="26">
        <f>+G25</f>
        <v>-3.9923500000440981E-2</v>
      </c>
      <c r="J25" s="26"/>
      <c r="L25" s="26"/>
      <c r="M25" s="26"/>
      <c r="N25" s="26"/>
      <c r="O25" s="26">
        <f ca="1">+C$11+C$12*F25</f>
        <v>2.4827248492917967E-2</v>
      </c>
      <c r="P25" s="26"/>
      <c r="Q25" s="27">
        <f>+C25-15018.5</f>
        <v>1758.3499999999985</v>
      </c>
    </row>
    <row r="26" spans="1:18" ht="12.95" customHeight="1" x14ac:dyDescent="0.2">
      <c r="A26" s="59" t="s">
        <v>77</v>
      </c>
      <c r="B26" s="60" t="s">
        <v>39</v>
      </c>
      <c r="C26" s="59">
        <v>16874.733</v>
      </c>
      <c r="D26" s="59" t="s">
        <v>70</v>
      </c>
      <c r="E26" s="26">
        <f>+(C26-C$7)/C$8</f>
        <v>-25522.406503990489</v>
      </c>
      <c r="F26" s="26">
        <f>ROUND(2*E26,0)/2</f>
        <v>-25522.5</v>
      </c>
      <c r="G26" s="26">
        <f>+C26-(C$7+F26*C$8)</f>
        <v>0.13051049999921815</v>
      </c>
      <c r="H26" s="26"/>
      <c r="I26" s="26">
        <f>+G26</f>
        <v>0.13051049999921815</v>
      </c>
      <c r="J26" s="26"/>
      <c r="L26" s="26"/>
      <c r="M26" s="26"/>
      <c r="N26" s="26"/>
      <c r="O26" s="26">
        <f ca="1">+C$11+C$12*F26</f>
        <v>2.4765472924163524E-2</v>
      </c>
      <c r="P26" s="26"/>
      <c r="Q26" s="27">
        <f>+C26-15018.5</f>
        <v>1856.2330000000002</v>
      </c>
    </row>
    <row r="27" spans="1:18" ht="12.95" customHeight="1" x14ac:dyDescent="0.2">
      <c r="A27" s="59" t="s">
        <v>77</v>
      </c>
      <c r="B27" s="60" t="s">
        <v>52</v>
      </c>
      <c r="C27" s="59">
        <v>16876.63</v>
      </c>
      <c r="D27" s="59" t="s">
        <v>70</v>
      </c>
      <c r="E27" s="26">
        <f>+(C27-C$7)/C$8</f>
        <v>-25521.04751808483</v>
      </c>
      <c r="F27" s="26">
        <f>ROUND(2*E27,0)/2</f>
        <v>-25521</v>
      </c>
      <c r="G27" s="26">
        <f>+C27-(C$7+F27*C$8)</f>
        <v>-6.633019999935641E-2</v>
      </c>
      <c r="H27" s="26"/>
      <c r="I27" s="26">
        <f>+G27</f>
        <v>-6.633019999935641E-2</v>
      </c>
      <c r="J27" s="26"/>
      <c r="L27" s="26"/>
      <c r="M27" s="26"/>
      <c r="N27" s="26"/>
      <c r="O27" s="26">
        <f ca="1">+C$11+C$12*F27</f>
        <v>2.4764149161975928E-2</v>
      </c>
      <c r="P27" s="26"/>
      <c r="Q27" s="27">
        <f>+C27-15018.5</f>
        <v>1858.130000000001</v>
      </c>
    </row>
    <row r="28" spans="1:18" ht="12.95" customHeight="1" x14ac:dyDescent="0.2">
      <c r="A28" s="59" t="s">
        <v>77</v>
      </c>
      <c r="B28" s="60" t="s">
        <v>39</v>
      </c>
      <c r="C28" s="59">
        <v>16955.552</v>
      </c>
      <c r="D28" s="59" t="s">
        <v>70</v>
      </c>
      <c r="E28" s="26">
        <f>+(C28-C$7)/C$8</f>
        <v>-25464.508832978554</v>
      </c>
      <c r="F28" s="26">
        <f>ROUND(2*E28,0)/2</f>
        <v>-25464.5</v>
      </c>
      <c r="G28" s="26">
        <f>+C28-(C$7+F28*C$8)</f>
        <v>-1.2329900000622729E-2</v>
      </c>
      <c r="H28" s="26"/>
      <c r="I28" s="26">
        <f>+G28</f>
        <v>-1.2329900000622729E-2</v>
      </c>
      <c r="J28" s="26"/>
      <c r="L28" s="26"/>
      <c r="M28" s="26"/>
      <c r="N28" s="26"/>
      <c r="O28" s="26">
        <f ca="1">+C$11+C$12*F28</f>
        <v>2.4714287452909846E-2</v>
      </c>
      <c r="P28" s="26"/>
      <c r="Q28" s="27">
        <f>+C28-15018.5</f>
        <v>1937.0519999999997</v>
      </c>
    </row>
    <row r="29" spans="1:18" ht="12.95" customHeight="1" x14ac:dyDescent="0.2">
      <c r="A29" s="59" t="s">
        <v>77</v>
      </c>
      <c r="B29" s="60" t="s">
        <v>52</v>
      </c>
      <c r="C29" s="59">
        <v>17102.806</v>
      </c>
      <c r="D29" s="59" t="s">
        <v>70</v>
      </c>
      <c r="E29" s="26">
        <f>+(C29-C$7)/C$8</f>
        <v>-25359.017999793392</v>
      </c>
      <c r="F29" s="26">
        <f>ROUND(2*E29,0)/2</f>
        <v>-25359</v>
      </c>
      <c r="G29" s="26">
        <f>+C29-(C$7+F29*C$8)</f>
        <v>-2.5125800002570031E-2</v>
      </c>
      <c r="H29" s="26"/>
      <c r="I29" s="26">
        <f>+G29</f>
        <v>-2.5125800002570031E-2</v>
      </c>
      <c r="J29" s="26"/>
      <c r="L29" s="26"/>
      <c r="M29" s="26"/>
      <c r="N29" s="26"/>
      <c r="O29" s="26">
        <f ca="1">+C$11+C$12*F29</f>
        <v>2.4621182845715652E-2</v>
      </c>
      <c r="P29" s="26"/>
      <c r="Q29" s="27">
        <f>+C29-15018.5</f>
        <v>2084.3060000000005</v>
      </c>
    </row>
    <row r="30" spans="1:18" ht="12.95" customHeight="1" x14ac:dyDescent="0.2">
      <c r="A30" s="59" t="s">
        <v>77</v>
      </c>
      <c r="B30" s="60" t="s">
        <v>39</v>
      </c>
      <c r="C30" s="59">
        <v>17125.829000000002</v>
      </c>
      <c r="D30" s="59" t="s">
        <v>70</v>
      </c>
      <c r="E30" s="26">
        <f>+(C30-C$7)/C$8</f>
        <v>-25342.524624724312</v>
      </c>
      <c r="F30" s="26">
        <f>ROUND(2*E30,0)/2</f>
        <v>-25342.5</v>
      </c>
      <c r="G30" s="26">
        <f>+C30-(C$7+F30*C$8)</f>
        <v>-3.4373500002402579E-2</v>
      </c>
      <c r="H30" s="26"/>
      <c r="I30" s="26">
        <f>+G30</f>
        <v>-3.4373500002402579E-2</v>
      </c>
      <c r="J30" s="26"/>
      <c r="L30" s="26"/>
      <c r="M30" s="26"/>
      <c r="N30" s="26"/>
      <c r="O30" s="26">
        <f ca="1">+C$11+C$12*F30</f>
        <v>2.4606621461652108E-2</v>
      </c>
      <c r="P30" s="26"/>
      <c r="Q30" s="27">
        <f>+C30-15018.5</f>
        <v>2107.3290000000015</v>
      </c>
    </row>
    <row r="31" spans="1:18" ht="12.95" customHeight="1" x14ac:dyDescent="0.2">
      <c r="A31" s="59" t="s">
        <v>77</v>
      </c>
      <c r="B31" s="60" t="s">
        <v>39</v>
      </c>
      <c r="C31" s="59">
        <v>17160.785</v>
      </c>
      <c r="D31" s="59" t="s">
        <v>70</v>
      </c>
      <c r="E31" s="26">
        <f>+(C31-C$7)/C$8</f>
        <v>-25317.48260505205</v>
      </c>
      <c r="F31" s="26">
        <f>ROUND(2*E31,0)/2</f>
        <v>-25317.5</v>
      </c>
      <c r="G31" s="26">
        <f>+C31-(C$7+F31*C$8)</f>
        <v>2.4281499998323852E-2</v>
      </c>
      <c r="H31" s="26"/>
      <c r="I31" s="26">
        <f>+G31</f>
        <v>2.4281499998323852E-2</v>
      </c>
      <c r="J31" s="26"/>
      <c r="L31" s="26"/>
      <c r="M31" s="26"/>
      <c r="N31" s="26"/>
      <c r="O31" s="26">
        <f ca="1">+C$11+C$12*F31</f>
        <v>2.458455875852552E-2</v>
      </c>
      <c r="P31" s="26"/>
      <c r="Q31" s="27">
        <f>+C31-15018.5</f>
        <v>2142.2849999999999</v>
      </c>
    </row>
    <row r="32" spans="1:18" ht="12.95" customHeight="1" x14ac:dyDescent="0.2">
      <c r="A32" s="59" t="s">
        <v>77</v>
      </c>
      <c r="B32" s="60" t="s">
        <v>39</v>
      </c>
      <c r="C32" s="59">
        <v>17241.663</v>
      </c>
      <c r="D32" s="59" t="s">
        <v>70</v>
      </c>
      <c r="E32" s="26">
        <f>+(C32-C$7)/C$8</f>
        <v>-25259.542667214369</v>
      </c>
      <c r="F32" s="26">
        <f>ROUND(2*E32,0)/2</f>
        <v>-25259.5</v>
      </c>
      <c r="G32" s="26">
        <f>+C32-(C$7+F32*C$8)</f>
        <v>-5.9558900000411086E-2</v>
      </c>
      <c r="H32" s="26"/>
      <c r="I32" s="26">
        <f>+G32</f>
        <v>-5.9558900000411086E-2</v>
      </c>
      <c r="J32" s="26"/>
      <c r="L32" s="26"/>
      <c r="M32" s="26"/>
      <c r="N32" s="26"/>
      <c r="O32" s="26">
        <f ca="1">+C$11+C$12*F32</f>
        <v>2.4533373287271842E-2</v>
      </c>
      <c r="P32" s="26"/>
      <c r="Q32" s="27">
        <f>+C32-15018.5</f>
        <v>2223.1630000000005</v>
      </c>
    </row>
    <row r="33" spans="1:17" ht="12.95" customHeight="1" x14ac:dyDescent="0.2">
      <c r="A33" s="59" t="s">
        <v>77</v>
      </c>
      <c r="B33" s="60" t="s">
        <v>39</v>
      </c>
      <c r="C33" s="59">
        <v>17509.816999999999</v>
      </c>
      <c r="D33" s="59" t="s">
        <v>70</v>
      </c>
      <c r="E33" s="26">
        <f>+(C33-C$7)/C$8</f>
        <v>-25067.440660600398</v>
      </c>
      <c r="F33" s="26">
        <f>ROUND(2*E33,0)/2</f>
        <v>-25067.5</v>
      </c>
      <c r="G33" s="26">
        <f>+C33-(C$7+F33*C$8)</f>
        <v>8.2831499999883818E-2</v>
      </c>
      <c r="H33" s="26"/>
      <c r="I33" s="26">
        <f>+G33</f>
        <v>8.2831499999883818E-2</v>
      </c>
      <c r="J33" s="26"/>
      <c r="L33" s="26"/>
      <c r="M33" s="26"/>
      <c r="N33" s="26"/>
      <c r="O33" s="26">
        <f ca="1">+C$11+C$12*F33</f>
        <v>2.4363931727259664E-2</v>
      </c>
      <c r="P33" s="26"/>
      <c r="Q33" s="27">
        <f>+C33-15018.5</f>
        <v>2491.3169999999991</v>
      </c>
    </row>
    <row r="34" spans="1:17" ht="12.95" customHeight="1" x14ac:dyDescent="0.2">
      <c r="A34" s="59" t="s">
        <v>77</v>
      </c>
      <c r="B34" s="60" t="s">
        <v>52</v>
      </c>
      <c r="C34" s="59">
        <v>17511.876</v>
      </c>
      <c r="D34" s="59" t="s">
        <v>70</v>
      </c>
      <c r="E34" s="26">
        <f>+(C34-C$7)/C$8</f>
        <v>-25065.965620020666</v>
      </c>
      <c r="F34" s="26">
        <f>ROUND(2*E34,0)/2</f>
        <v>-25066</v>
      </c>
      <c r="G34" s="26">
        <f>+C34-(C$7+F34*C$8)</f>
        <v>4.7990800001571188E-2</v>
      </c>
      <c r="H34" s="26"/>
      <c r="I34" s="26">
        <f>+G34</f>
        <v>4.7990800001571188E-2</v>
      </c>
      <c r="J34" s="26"/>
      <c r="L34" s="26"/>
      <c r="M34" s="26"/>
      <c r="N34" s="26"/>
      <c r="O34" s="26">
        <f ca="1">+C$11+C$12*F34</f>
        <v>2.4362607965072069E-2</v>
      </c>
      <c r="P34" s="26"/>
      <c r="Q34" s="27">
        <f>+C34-15018.5</f>
        <v>2493.3760000000002</v>
      </c>
    </row>
    <row r="35" spans="1:17" ht="12.95" customHeight="1" x14ac:dyDescent="0.2">
      <c r="A35" s="59" t="s">
        <v>77</v>
      </c>
      <c r="B35" s="60" t="s">
        <v>52</v>
      </c>
      <c r="C35" s="59">
        <v>17518.774000000001</v>
      </c>
      <c r="D35" s="59" t="s">
        <v>70</v>
      </c>
      <c r="E35" s="26">
        <f>+(C35-C$7)/C$8</f>
        <v>-25061.023983343148</v>
      </c>
      <c r="F35" s="26">
        <f>ROUND(2*E35,0)/2</f>
        <v>-25061</v>
      </c>
      <c r="G35" s="26">
        <f>+C35-(C$7+F35*C$8)</f>
        <v>-3.347820000271895E-2</v>
      </c>
      <c r="H35" s="26"/>
      <c r="I35" s="26">
        <f>+G35</f>
        <v>-3.347820000271895E-2</v>
      </c>
      <c r="J35" s="26"/>
      <c r="L35" s="26"/>
      <c r="M35" s="26"/>
      <c r="N35" s="26"/>
      <c r="O35" s="26">
        <f ca="1">+C$11+C$12*F35</f>
        <v>2.4358195424446751E-2</v>
      </c>
      <c r="P35" s="26"/>
      <c r="Q35" s="27">
        <f>+C35-15018.5</f>
        <v>2500.2740000000013</v>
      </c>
    </row>
    <row r="36" spans="1:17" ht="12.95" customHeight="1" x14ac:dyDescent="0.2">
      <c r="A36" s="59" t="s">
        <v>77</v>
      </c>
      <c r="B36" s="60" t="s">
        <v>52</v>
      </c>
      <c r="C36" s="59">
        <v>17630.546999999999</v>
      </c>
      <c r="D36" s="59" t="s">
        <v>70</v>
      </c>
      <c r="E36" s="26">
        <f>+(C36-C$7)/C$8</f>
        <v>-24980.951272940682</v>
      </c>
      <c r="F36" s="26">
        <f>ROUND(2*E36,0)/2</f>
        <v>-24981</v>
      </c>
      <c r="G36" s="26">
        <f>+C36-(C$7+F36*C$8)</f>
        <v>6.8017799996596295E-2</v>
      </c>
      <c r="H36" s="26"/>
      <c r="I36" s="26">
        <f>+G36</f>
        <v>6.8017799996596295E-2</v>
      </c>
      <c r="J36" s="26"/>
      <c r="L36" s="26"/>
      <c r="M36" s="26"/>
      <c r="N36" s="26"/>
      <c r="O36" s="26">
        <f ca="1">+C$11+C$12*F36</f>
        <v>2.4287594774441677E-2</v>
      </c>
      <c r="P36" s="26"/>
      <c r="Q36" s="27">
        <f>+C36-15018.5</f>
        <v>2612.0469999999987</v>
      </c>
    </row>
    <row r="37" spans="1:17" ht="12.95" customHeight="1" x14ac:dyDescent="0.2">
      <c r="A37" s="59" t="s">
        <v>77</v>
      </c>
      <c r="B37" s="60" t="s">
        <v>39</v>
      </c>
      <c r="C37" s="59">
        <v>17632.544000000002</v>
      </c>
      <c r="D37" s="59" t="s">
        <v>70</v>
      </c>
      <c r="E37" s="26">
        <f>+(C37-C$7)/C$8</f>
        <v>-24979.520648347316</v>
      </c>
      <c r="F37" s="26">
        <f>ROUND(2*E37,0)/2</f>
        <v>-24979.5</v>
      </c>
      <c r="G37" s="26">
        <f>+C37-(C$7+F37*C$8)</f>
        <v>-2.8822899999795482E-2</v>
      </c>
      <c r="H37" s="26"/>
      <c r="I37" s="26">
        <f>+G37</f>
        <v>-2.8822899999795482E-2</v>
      </c>
      <c r="J37" s="26"/>
      <c r="L37" s="26"/>
      <c r="M37" s="26"/>
      <c r="N37" s="26"/>
      <c r="O37" s="26">
        <f ca="1">+C$11+C$12*F37</f>
        <v>2.4286271012254081E-2</v>
      </c>
      <c r="P37" s="26"/>
      <c r="Q37" s="27">
        <f>+C37-15018.5</f>
        <v>2614.0440000000017</v>
      </c>
    </row>
    <row r="38" spans="1:17" ht="12.95" customHeight="1" x14ac:dyDescent="0.2">
      <c r="A38" s="59" t="s">
        <v>77</v>
      </c>
      <c r="B38" s="60" t="s">
        <v>52</v>
      </c>
      <c r="C38" s="59">
        <v>17765.795999999998</v>
      </c>
      <c r="D38" s="59" t="s">
        <v>70</v>
      </c>
      <c r="E38" s="26">
        <f>+(C38-C$7)/C$8</f>
        <v>-24884.060664213859</v>
      </c>
      <c r="F38" s="26">
        <f>ROUND(2*E38,0)/2</f>
        <v>-24884</v>
      </c>
      <c r="G38" s="26">
        <f>+C38-(C$7+F38*C$8)</f>
        <v>-8.4680800002388423E-2</v>
      </c>
      <c r="H38" s="26"/>
      <c r="I38" s="26">
        <f>+G38</f>
        <v>-8.4680800002388423E-2</v>
      </c>
      <c r="J38" s="26"/>
      <c r="L38" s="26"/>
      <c r="M38" s="26"/>
      <c r="N38" s="26"/>
      <c r="O38" s="26">
        <f ca="1">+C$11+C$12*F38</f>
        <v>2.4201991486310522E-2</v>
      </c>
      <c r="P38" s="26"/>
      <c r="Q38" s="27">
        <f>+C38-15018.5</f>
        <v>2747.2959999999985</v>
      </c>
    </row>
    <row r="39" spans="1:17" ht="12.95" customHeight="1" x14ac:dyDescent="0.2">
      <c r="A39" s="59" t="s">
        <v>77</v>
      </c>
      <c r="B39" s="60" t="s">
        <v>39</v>
      </c>
      <c r="C39" s="59">
        <v>17950.712</v>
      </c>
      <c r="D39" s="59" t="s">
        <v>70</v>
      </c>
      <c r="E39" s="26">
        <f>+(C39-C$7)/C$8</f>
        <v>-24751.589268467273</v>
      </c>
      <c r="F39" s="26">
        <f>ROUND(2*E39,0)/2</f>
        <v>-24751.5</v>
      </c>
      <c r="G39" s="26">
        <f>+C39-(C$7+F39*C$8)</f>
        <v>-0.1246093000008841</v>
      </c>
      <c r="H39" s="26"/>
      <c r="I39" s="26">
        <f>+G39</f>
        <v>-0.1246093000008841</v>
      </c>
      <c r="J39" s="26"/>
      <c r="L39" s="26"/>
      <c r="M39" s="26"/>
      <c r="N39" s="26"/>
      <c r="O39" s="26">
        <f ca="1">+C$11+C$12*F39</f>
        <v>2.4085059159739616E-2</v>
      </c>
      <c r="P39" s="26"/>
      <c r="Q39" s="27">
        <f>+C39-15018.5</f>
        <v>2932.2119999999995</v>
      </c>
    </row>
    <row r="40" spans="1:17" ht="12.95" customHeight="1" x14ac:dyDescent="0.2">
      <c r="A40" s="59" t="s">
        <v>77</v>
      </c>
      <c r="B40" s="60" t="s">
        <v>39</v>
      </c>
      <c r="C40" s="59">
        <v>18013.662</v>
      </c>
      <c r="D40" s="59" t="s">
        <v>70</v>
      </c>
      <c r="E40" s="26">
        <f>+(C40-C$7)/C$8</f>
        <v>-24706.492714560376</v>
      </c>
      <c r="F40" s="26">
        <f>ROUND(2*E40,0)/2</f>
        <v>-24706.5</v>
      </c>
      <c r="G40" s="26">
        <f>+C40-(C$7+F40*C$8)</f>
        <v>1.0169699995458359E-2</v>
      </c>
      <c r="H40" s="26"/>
      <c r="I40" s="26">
        <f>+G40</f>
        <v>1.0169699995458359E-2</v>
      </c>
      <c r="J40" s="26"/>
      <c r="L40" s="26"/>
      <c r="M40" s="26"/>
      <c r="N40" s="26"/>
      <c r="O40" s="26">
        <f ca="1">+C$11+C$12*F40</f>
        <v>2.4045346294111765E-2</v>
      </c>
      <c r="P40" s="26"/>
      <c r="Q40" s="27">
        <f>+C40-15018.5</f>
        <v>2995.1620000000003</v>
      </c>
    </row>
    <row r="41" spans="1:17" ht="12.95" customHeight="1" x14ac:dyDescent="0.2">
      <c r="A41" s="59" t="s">
        <v>77</v>
      </c>
      <c r="B41" s="60" t="s">
        <v>39</v>
      </c>
      <c r="C41" s="59">
        <v>18355.571</v>
      </c>
      <c r="D41" s="59" t="s">
        <v>70</v>
      </c>
      <c r="E41" s="26">
        <f>+(C41-C$7)/C$8</f>
        <v>-24461.553593833571</v>
      </c>
      <c r="F41" s="26">
        <f>ROUND(2*E41,0)/2</f>
        <v>-24461.5</v>
      </c>
      <c r="G41" s="26">
        <f>+C41-(C$7+F41*C$8)</f>
        <v>-7.4811300004512304E-2</v>
      </c>
      <c r="H41" s="26"/>
      <c r="I41" s="26">
        <f>+G41</f>
        <v>-7.4811300004512304E-2</v>
      </c>
      <c r="J41" s="26"/>
      <c r="L41" s="26"/>
      <c r="M41" s="26"/>
      <c r="N41" s="26"/>
      <c r="O41" s="26">
        <f ca="1">+C$11+C$12*F41</f>
        <v>2.3829131803471224E-2</v>
      </c>
      <c r="P41" s="26"/>
      <c r="Q41" s="27">
        <f>+C41-15018.5</f>
        <v>3337.0709999999999</v>
      </c>
    </row>
    <row r="42" spans="1:17" ht="12.95" customHeight="1" x14ac:dyDescent="0.2">
      <c r="A42" s="59" t="s">
        <v>77</v>
      </c>
      <c r="B42" s="60" t="s">
        <v>52</v>
      </c>
      <c r="C42" s="59">
        <v>18551.798999999999</v>
      </c>
      <c r="D42" s="59" t="s">
        <v>70</v>
      </c>
      <c r="E42" s="26">
        <f>+(C42-C$7)/C$8</f>
        <v>-24320.978429734412</v>
      </c>
      <c r="F42" s="26">
        <f>ROUND(2*E42,0)/2</f>
        <v>-24321</v>
      </c>
      <c r="G42" s="26">
        <f>+C42-(C$7+F42*C$8)</f>
        <v>3.0109799998172093E-2</v>
      </c>
      <c r="H42" s="26"/>
      <c r="I42" s="26">
        <f>+G42</f>
        <v>3.0109799998172093E-2</v>
      </c>
      <c r="J42" s="26"/>
      <c r="L42" s="26"/>
      <c r="M42" s="26"/>
      <c r="N42" s="26"/>
      <c r="O42" s="26">
        <f ca="1">+C$11+C$12*F42</f>
        <v>2.3705139411899809E-2</v>
      </c>
      <c r="P42" s="26"/>
      <c r="Q42" s="27">
        <f>+C42-15018.5</f>
        <v>3533.2989999999991</v>
      </c>
    </row>
    <row r="43" spans="1:17" ht="12.95" customHeight="1" x14ac:dyDescent="0.2">
      <c r="A43" s="59" t="s">
        <v>77</v>
      </c>
      <c r="B43" s="60" t="s">
        <v>52</v>
      </c>
      <c r="C43" s="59">
        <v>18618.800999999999</v>
      </c>
      <c r="D43" s="59" t="s">
        <v>70</v>
      </c>
      <c r="E43" s="26">
        <f>+(C43-C$7)/C$8</f>
        <v>-24272.979076201929</v>
      </c>
      <c r="F43" s="26">
        <f>ROUND(2*E43,0)/2</f>
        <v>-24273</v>
      </c>
      <c r="G43" s="26">
        <f>+C43-(C$7+F43*C$8)</f>
        <v>2.9207399995357264E-2</v>
      </c>
      <c r="H43" s="26"/>
      <c r="I43" s="26">
        <f>+G43</f>
        <v>2.9207399995357264E-2</v>
      </c>
      <c r="J43" s="26"/>
      <c r="L43" s="26"/>
      <c r="M43" s="26"/>
      <c r="N43" s="26"/>
      <c r="O43" s="26">
        <f ca="1">+C$11+C$12*F43</f>
        <v>2.3662779021896764E-2</v>
      </c>
      <c r="P43" s="26"/>
      <c r="Q43" s="27">
        <f>+C43-15018.5</f>
        <v>3600.3009999999995</v>
      </c>
    </row>
    <row r="44" spans="1:17" ht="12.95" customHeight="1" x14ac:dyDescent="0.2">
      <c r="A44" s="59" t="s">
        <v>77</v>
      </c>
      <c r="B44" s="60" t="s">
        <v>52</v>
      </c>
      <c r="C44" s="59">
        <v>18657.941999999999</v>
      </c>
      <c r="D44" s="59" t="s">
        <v>70</v>
      </c>
      <c r="E44" s="26">
        <f>+(C44-C$7)/C$8</f>
        <v>-24244.93897744943</v>
      </c>
      <c r="F44" s="26">
        <f>ROUND(2*E44,0)/2</f>
        <v>-24245</v>
      </c>
      <c r="G44" s="26">
        <f>+C44-(C$7+F44*C$8)</f>
        <v>8.5180999998556217E-2</v>
      </c>
      <c r="H44" s="26"/>
      <c r="I44" s="26">
        <f>+G44</f>
        <v>8.5180999998556217E-2</v>
      </c>
      <c r="J44" s="26"/>
      <c r="L44" s="26"/>
      <c r="M44" s="26"/>
      <c r="N44" s="26"/>
      <c r="O44" s="26">
        <f ca="1">+C$11+C$12*F44</f>
        <v>2.3638068794394989E-2</v>
      </c>
      <c r="P44" s="26"/>
      <c r="Q44" s="27">
        <f>+C44-15018.5</f>
        <v>3639.4419999999991</v>
      </c>
    </row>
    <row r="45" spans="1:17" ht="12.95" customHeight="1" x14ac:dyDescent="0.2">
      <c r="A45" s="59" t="s">
        <v>77</v>
      </c>
      <c r="B45" s="60" t="s">
        <v>39</v>
      </c>
      <c r="C45" s="59">
        <v>18976.856</v>
      </c>
      <c r="D45" s="59" t="s">
        <v>70</v>
      </c>
      <c r="E45" s="26">
        <f>+(C45-C$7)/C$8</f>
        <v>-24016.473172959148</v>
      </c>
      <c r="F45" s="26">
        <f>ROUND(2*E45,0)/2</f>
        <v>-24016.5</v>
      </c>
      <c r="G45" s="26">
        <f>+C45-(C$7+F45*C$8)</f>
        <v>3.7447700000484474E-2</v>
      </c>
      <c r="H45" s="26"/>
      <c r="I45" s="26">
        <f>+G45</f>
        <v>3.7447700000484474E-2</v>
      </c>
      <c r="J45" s="26"/>
      <c r="L45" s="26"/>
      <c r="M45" s="26"/>
      <c r="N45" s="26"/>
      <c r="O45" s="26">
        <f ca="1">+C$11+C$12*F45</f>
        <v>2.3436415687817996E-2</v>
      </c>
      <c r="P45" s="26"/>
      <c r="Q45" s="27">
        <f>+C45-15018.5</f>
        <v>3958.3559999999998</v>
      </c>
    </row>
    <row r="46" spans="1:17" ht="12.95" customHeight="1" x14ac:dyDescent="0.2">
      <c r="A46" s="59" t="s">
        <v>77</v>
      </c>
      <c r="B46" s="60" t="s">
        <v>39</v>
      </c>
      <c r="C46" s="59">
        <v>19018.772000000001</v>
      </c>
      <c r="D46" s="59" t="s">
        <v>70</v>
      </c>
      <c r="E46" s="26">
        <f>+(C46-C$7)/C$8</f>
        <v>-23986.445100622983</v>
      </c>
      <c r="F46" s="26">
        <f>ROUND(2*E46,0)/2</f>
        <v>-23986.5</v>
      </c>
      <c r="G46" s="26">
        <f>+C46-(C$7+F46*C$8)</f>
        <v>7.6633699998637894E-2</v>
      </c>
      <c r="H46" s="26"/>
      <c r="I46" s="26">
        <f>+G46</f>
        <v>7.6633699998637894E-2</v>
      </c>
      <c r="J46" s="26"/>
      <c r="L46" s="26"/>
      <c r="M46" s="26"/>
      <c r="N46" s="26"/>
      <c r="O46" s="26">
        <f ca="1">+C$11+C$12*F46</f>
        <v>2.340994044406609E-2</v>
      </c>
      <c r="P46" s="26"/>
      <c r="Q46" s="27">
        <f>+C46-15018.5</f>
        <v>4000.2720000000008</v>
      </c>
    </row>
    <row r="47" spans="1:17" ht="12.95" customHeight="1" x14ac:dyDescent="0.2">
      <c r="A47" s="59" t="s">
        <v>77</v>
      </c>
      <c r="B47" s="60" t="s">
        <v>39</v>
      </c>
      <c r="C47" s="59">
        <v>19053.662</v>
      </c>
      <c r="D47" s="59" t="s">
        <v>70</v>
      </c>
      <c r="E47" s="26">
        <f>+(C47-C$7)/C$8</f>
        <v>-23961.450362484593</v>
      </c>
      <c r="F47" s="26">
        <f>ROUND(2*E47,0)/2</f>
        <v>-23961.5</v>
      </c>
      <c r="G47" s="26">
        <f>+C47-(C$7+F47*C$8)</f>
        <v>6.9288700000470271E-2</v>
      </c>
      <c r="H47" s="26"/>
      <c r="I47" s="26">
        <f>+G47</f>
        <v>6.9288700000470271E-2</v>
      </c>
      <c r="J47" s="26"/>
      <c r="L47" s="26"/>
      <c r="M47" s="26"/>
      <c r="N47" s="26"/>
      <c r="O47" s="26">
        <f ca="1">+C$11+C$12*F47</f>
        <v>2.3387877740939506E-2</v>
      </c>
      <c r="P47" s="26"/>
      <c r="Q47" s="27">
        <f>+C47-15018.5</f>
        <v>4035.1620000000003</v>
      </c>
    </row>
    <row r="48" spans="1:17" ht="12.95" customHeight="1" x14ac:dyDescent="0.2">
      <c r="A48" s="59" t="s">
        <v>77</v>
      </c>
      <c r="B48" s="60" t="s">
        <v>52</v>
      </c>
      <c r="C48" s="59">
        <v>19492.571</v>
      </c>
      <c r="D48" s="59" t="s">
        <v>70</v>
      </c>
      <c r="E48" s="26">
        <f>+(C48-C$7)/C$8</f>
        <v>-23647.021714689181</v>
      </c>
      <c r="F48" s="26">
        <f>ROUND(2*E48,0)/2</f>
        <v>-23647</v>
      </c>
      <c r="G48" s="26">
        <f>+C48-(C$7+F48*C$8)</f>
        <v>-3.0311400001664879E-2</v>
      </c>
      <c r="H48" s="26"/>
      <c r="I48" s="26">
        <f>+G48</f>
        <v>-3.0311400001664879E-2</v>
      </c>
      <c r="J48" s="26"/>
      <c r="L48" s="26"/>
      <c r="M48" s="26"/>
      <c r="N48" s="26"/>
      <c r="O48" s="26">
        <f ca="1">+C$11+C$12*F48</f>
        <v>2.3110328935607057E-2</v>
      </c>
      <c r="P48" s="26"/>
      <c r="Q48" s="27">
        <f>+C48-15018.5</f>
        <v>4474.0709999999999</v>
      </c>
    </row>
    <row r="49" spans="1:17" ht="12.95" customHeight="1" x14ac:dyDescent="0.2">
      <c r="A49" s="59" t="s">
        <v>77</v>
      </c>
      <c r="B49" s="60" t="s">
        <v>52</v>
      </c>
      <c r="C49" s="59">
        <v>19506.535</v>
      </c>
      <c r="D49" s="59" t="s">
        <v>70</v>
      </c>
      <c r="E49" s="26">
        <f>+(C49-C$7)/C$8</f>
        <v>-23637.018088338817</v>
      </c>
      <c r="F49" s="26">
        <f>ROUND(2*E49,0)/2</f>
        <v>-23637</v>
      </c>
      <c r="G49" s="26">
        <f>+C49-(C$7+F49*C$8)</f>
        <v>-2.524940000512288E-2</v>
      </c>
      <c r="H49" s="26"/>
      <c r="I49" s="26">
        <f>+G49</f>
        <v>-2.524940000512288E-2</v>
      </c>
      <c r="J49" s="26"/>
      <c r="L49" s="26"/>
      <c r="M49" s="26"/>
      <c r="N49" s="26"/>
      <c r="O49" s="26">
        <f ca="1">+C$11+C$12*F49</f>
        <v>2.3101503854356421E-2</v>
      </c>
      <c r="P49" s="26"/>
      <c r="Q49" s="27">
        <f>+C49-15018.5</f>
        <v>4488.0349999999999</v>
      </c>
    </row>
    <row r="50" spans="1:17" ht="12.95" customHeight="1" x14ac:dyDescent="0.2">
      <c r="A50" s="59" t="s">
        <v>77</v>
      </c>
      <c r="B50" s="60" t="s">
        <v>52</v>
      </c>
      <c r="C50" s="59">
        <v>19697.751</v>
      </c>
      <c r="D50" s="59" t="s">
        <v>70</v>
      </c>
      <c r="E50" s="26">
        <f>+(C50-C$7)/C$8</f>
        <v>-23500.033455267159</v>
      </c>
      <c r="F50" s="26">
        <f>ROUND(2*E50,0)/2</f>
        <v>-23500</v>
      </c>
      <c r="G50" s="26">
        <f>+C50-(C$7+F50*C$8)</f>
        <v>-4.6700000002601882E-2</v>
      </c>
      <c r="H50" s="26"/>
      <c r="I50" s="26">
        <f>+G50</f>
        <v>-4.6700000002601882E-2</v>
      </c>
      <c r="J50" s="26"/>
      <c r="L50" s="26"/>
      <c r="M50" s="26"/>
      <c r="N50" s="26"/>
      <c r="O50" s="26">
        <f ca="1">+C$11+C$12*F50</f>
        <v>2.298060024122273E-2</v>
      </c>
      <c r="P50" s="26"/>
      <c r="Q50" s="27">
        <f>+C50-15018.5</f>
        <v>4679.2510000000002</v>
      </c>
    </row>
    <row r="51" spans="1:17" ht="12.95" customHeight="1" x14ac:dyDescent="0.2">
      <c r="A51" s="59" t="s">
        <v>77</v>
      </c>
      <c r="B51" s="60" t="s">
        <v>39</v>
      </c>
      <c r="C51" s="59">
        <v>19706.86</v>
      </c>
      <c r="D51" s="59" t="s">
        <v>70</v>
      </c>
      <c r="E51" s="26">
        <f>+(C51-C$7)/C$8</f>
        <v>-23493.5078872046</v>
      </c>
      <c r="F51" s="26">
        <f>ROUND(2*E51,0)/2</f>
        <v>-23493.5</v>
      </c>
      <c r="G51" s="26">
        <f>+C51-(C$7+F51*C$8)</f>
        <v>-1.1009699999704026E-2</v>
      </c>
      <c r="H51" s="26"/>
      <c r="I51" s="26">
        <f>+G51</f>
        <v>-1.1009699999704026E-2</v>
      </c>
      <c r="J51" s="26"/>
      <c r="L51" s="26"/>
      <c r="M51" s="26"/>
      <c r="N51" s="26"/>
      <c r="O51" s="26">
        <f ca="1">+C$11+C$12*F51</f>
        <v>2.297486393840982E-2</v>
      </c>
      <c r="P51" s="26"/>
      <c r="Q51" s="27">
        <f>+C51-15018.5</f>
        <v>4688.3600000000006</v>
      </c>
    </row>
    <row r="52" spans="1:17" ht="12.95" customHeight="1" x14ac:dyDescent="0.2">
      <c r="A52" s="59" t="s">
        <v>77</v>
      </c>
      <c r="B52" s="60" t="s">
        <v>39</v>
      </c>
      <c r="C52" s="59">
        <v>19839.544000000002</v>
      </c>
      <c r="D52" s="59" t="s">
        <v>70</v>
      </c>
      <c r="E52" s="26">
        <f>+(C52-C$7)/C$8</f>
        <v>-23398.454810817271</v>
      </c>
      <c r="F52" s="26">
        <f>ROUND(2*E52,0)/2</f>
        <v>-23398.5</v>
      </c>
      <c r="G52" s="26">
        <f>+C52-(C$7+F52*C$8)</f>
        <v>6.3079300001845695E-2</v>
      </c>
      <c r="H52" s="26"/>
      <c r="I52" s="26">
        <f>+G52</f>
        <v>6.3079300001845695E-2</v>
      </c>
      <c r="J52" s="26"/>
      <c r="L52" s="26"/>
      <c r="M52" s="26"/>
      <c r="N52" s="26"/>
      <c r="O52" s="26">
        <f ca="1">+C$11+C$12*F52</f>
        <v>2.2891025666528793E-2</v>
      </c>
      <c r="P52" s="26"/>
      <c r="Q52" s="27">
        <f>+C52-15018.5</f>
        <v>4821.0440000000017</v>
      </c>
    </row>
    <row r="53" spans="1:17" ht="12.95" customHeight="1" x14ac:dyDescent="0.2">
      <c r="A53" s="59" t="s">
        <v>77</v>
      </c>
      <c r="B53" s="60" t="s">
        <v>39</v>
      </c>
      <c r="C53" s="59">
        <v>20094.851999999999</v>
      </c>
      <c r="D53" s="59" t="s">
        <v>70</v>
      </c>
      <c r="E53" s="26">
        <f>+(C53-C$7)/C$8</f>
        <v>-23215.555510025191</v>
      </c>
      <c r="F53" s="26">
        <f>ROUND(2*E53,0)/2</f>
        <v>-23215.5</v>
      </c>
      <c r="G53" s="26">
        <f>+C53-(C$7+F53*C$8)</f>
        <v>-7.748610000271583E-2</v>
      </c>
      <c r="H53" s="26"/>
      <c r="I53" s="26">
        <f>+G53</f>
        <v>-7.748610000271583E-2</v>
      </c>
      <c r="J53" s="26"/>
      <c r="L53" s="26"/>
      <c r="M53" s="26"/>
      <c r="N53" s="26"/>
      <c r="O53" s="26">
        <f ca="1">+C$11+C$12*F53</f>
        <v>2.2729526679642183E-2</v>
      </c>
      <c r="P53" s="26"/>
      <c r="Q53" s="27">
        <f>+C53-15018.5</f>
        <v>5076.351999999999</v>
      </c>
    </row>
    <row r="54" spans="1:17" ht="12.95" customHeight="1" x14ac:dyDescent="0.2">
      <c r="A54" s="59" t="s">
        <v>77</v>
      </c>
      <c r="B54" s="60" t="s">
        <v>39</v>
      </c>
      <c r="C54" s="59">
        <v>20094.894</v>
      </c>
      <c r="D54" s="59" t="s">
        <v>70</v>
      </c>
      <c r="E54" s="26">
        <f>+(C54-C$7)/C$8</f>
        <v>-23215.525421776358</v>
      </c>
      <c r="F54" s="26">
        <f>ROUND(2*E54,0)/2</f>
        <v>-23215.5</v>
      </c>
      <c r="G54" s="26">
        <f>+C54-(C$7+F54*C$8)</f>
        <v>-3.5486100001435261E-2</v>
      </c>
      <c r="H54" s="26"/>
      <c r="I54" s="26">
        <f>+G54</f>
        <v>-3.5486100001435261E-2</v>
      </c>
      <c r="J54" s="26"/>
      <c r="L54" s="26"/>
      <c r="M54" s="26"/>
      <c r="N54" s="26"/>
      <c r="O54" s="26">
        <f ca="1">+C$11+C$12*F54</f>
        <v>2.2729526679642183E-2</v>
      </c>
      <c r="P54" s="26"/>
      <c r="Q54" s="27">
        <f>+C54-15018.5</f>
        <v>5076.3940000000002</v>
      </c>
    </row>
    <row r="55" spans="1:17" ht="12.95" customHeight="1" x14ac:dyDescent="0.2">
      <c r="A55" s="59" t="s">
        <v>77</v>
      </c>
      <c r="B55" s="60" t="s">
        <v>52</v>
      </c>
      <c r="C55" s="59">
        <v>20155.723999999998</v>
      </c>
      <c r="D55" s="59" t="s">
        <v>70</v>
      </c>
      <c r="E55" s="26">
        <f>+(C55-C$7)/C$8</f>
        <v>-23171.947608048697</v>
      </c>
      <c r="F55" s="26">
        <f>ROUND(2*E55,0)/2</f>
        <v>-23172</v>
      </c>
      <c r="G55" s="26">
        <f>+C55-(C$7+F55*C$8)</f>
        <v>7.3133599995344412E-2</v>
      </c>
      <c r="H55" s="26"/>
      <c r="I55" s="26">
        <f>+G55</f>
        <v>7.3133599995344412E-2</v>
      </c>
      <c r="J55" s="26"/>
      <c r="L55" s="26"/>
      <c r="M55" s="26"/>
      <c r="N55" s="26"/>
      <c r="O55" s="26">
        <f ca="1">+C$11+C$12*F55</f>
        <v>2.2691137576201923E-2</v>
      </c>
      <c r="P55" s="26"/>
      <c r="Q55" s="27">
        <f>+C55-15018.5</f>
        <v>5137.2239999999983</v>
      </c>
    </row>
    <row r="56" spans="1:17" ht="12.95" customHeight="1" x14ac:dyDescent="0.2">
      <c r="A56" s="59" t="s">
        <v>77</v>
      </c>
      <c r="B56" s="60" t="s">
        <v>52</v>
      </c>
      <c r="C56" s="59">
        <v>20490.713</v>
      </c>
      <c r="D56" s="59" t="s">
        <v>70</v>
      </c>
      <c r="E56" s="26">
        <f>+(C56-C$7)/C$8</f>
        <v>-22931.965884510701</v>
      </c>
      <c r="F56" s="26">
        <f>ROUND(2*E56,0)/2</f>
        <v>-22932</v>
      </c>
      <c r="G56" s="26">
        <f>+C56-(C$7+F56*C$8)</f>
        <v>4.7621599998819875E-2</v>
      </c>
      <c r="H56" s="26"/>
      <c r="I56" s="26">
        <f>+G56</f>
        <v>4.7621599998819875E-2</v>
      </c>
      <c r="J56" s="26"/>
      <c r="L56" s="26"/>
      <c r="M56" s="26"/>
      <c r="N56" s="26"/>
      <c r="O56" s="26">
        <f ca="1">+C$11+C$12*F56</f>
        <v>2.2479335626186699E-2</v>
      </c>
      <c r="P56" s="26"/>
      <c r="Q56" s="27">
        <f>+C56-15018.5</f>
        <v>5472.2129999999997</v>
      </c>
    </row>
    <row r="57" spans="1:17" ht="12.95" customHeight="1" x14ac:dyDescent="0.2">
      <c r="A57" s="59" t="s">
        <v>77</v>
      </c>
      <c r="B57" s="60" t="s">
        <v>39</v>
      </c>
      <c r="C57" s="59">
        <v>20506.696</v>
      </c>
      <c r="D57" s="59" t="s">
        <v>70</v>
      </c>
      <c r="E57" s="26">
        <f>+(C57-C$7)/C$8</f>
        <v>-22920.515873055672</v>
      </c>
      <c r="F57" s="26">
        <f>ROUND(2*E57,0)/2</f>
        <v>-22920.5</v>
      </c>
      <c r="G57" s="26">
        <f>+C57-(C$7+F57*C$8)</f>
        <v>-2.2157100000185892E-2</v>
      </c>
      <c r="H57" s="26"/>
      <c r="I57" s="26">
        <f>+G57</f>
        <v>-2.2157100000185892E-2</v>
      </c>
      <c r="J57" s="26"/>
      <c r="L57" s="26"/>
      <c r="M57" s="26"/>
      <c r="N57" s="26"/>
      <c r="O57" s="26">
        <f ca="1">+C$11+C$12*F57</f>
        <v>2.2469186782748472E-2</v>
      </c>
      <c r="P57" s="26"/>
      <c r="Q57" s="27">
        <f>+C57-15018.5</f>
        <v>5488.1959999999999</v>
      </c>
    </row>
    <row r="58" spans="1:17" ht="12.95" customHeight="1" x14ac:dyDescent="0.2">
      <c r="A58" s="59" t="s">
        <v>77</v>
      </c>
      <c r="B58" s="60" t="s">
        <v>39</v>
      </c>
      <c r="C58" s="59">
        <v>20601.591</v>
      </c>
      <c r="D58" s="59" t="s">
        <v>70</v>
      </c>
      <c r="E58" s="26">
        <f>+(C58-C$7)/C$8</f>
        <v>-22852.534340363141</v>
      </c>
      <c r="F58" s="26">
        <f>ROUND(2*E58,0)/2</f>
        <v>-22852.5</v>
      </c>
      <c r="G58" s="26">
        <f>+C58-(C$7+F58*C$8)</f>
        <v>-4.7935500002495246E-2</v>
      </c>
      <c r="H58" s="26"/>
      <c r="I58" s="26">
        <f>+G58</f>
        <v>-4.7935500002495246E-2</v>
      </c>
      <c r="J58" s="26"/>
      <c r="L58" s="26"/>
      <c r="M58" s="26"/>
      <c r="N58" s="26"/>
      <c r="O58" s="26">
        <f ca="1">+C$11+C$12*F58</f>
        <v>2.2409176230244156E-2</v>
      </c>
      <c r="P58" s="26"/>
      <c r="Q58" s="27">
        <f>+C58-15018.5</f>
        <v>5583.0910000000003</v>
      </c>
    </row>
    <row r="59" spans="1:17" ht="12.95" customHeight="1" x14ac:dyDescent="0.2">
      <c r="A59" s="59" t="s">
        <v>77</v>
      </c>
      <c r="B59" s="60" t="s">
        <v>39</v>
      </c>
      <c r="C59" s="59">
        <v>20904.605</v>
      </c>
      <c r="D59" s="59" t="s">
        <v>70</v>
      </c>
      <c r="E59" s="26">
        <f>+(C59-C$7)/C$8</f>
        <v>-22635.459087217096</v>
      </c>
      <c r="F59" s="26">
        <f>ROUND(2*E59,0)/2</f>
        <v>-22635.5</v>
      </c>
      <c r="G59" s="26">
        <f>+C59-(C$7+F59*C$8)</f>
        <v>5.7109899997158209E-2</v>
      </c>
      <c r="H59" s="26"/>
      <c r="I59" s="26">
        <f>+G59</f>
        <v>5.7109899997158209E-2</v>
      </c>
      <c r="J59" s="26"/>
      <c r="L59" s="26"/>
      <c r="M59" s="26"/>
      <c r="N59" s="26"/>
      <c r="O59" s="26">
        <f ca="1">+C$11+C$12*F59</f>
        <v>2.2217671967105394E-2</v>
      </c>
      <c r="P59" s="26"/>
      <c r="Q59" s="27">
        <f>+C59-15018.5</f>
        <v>5886.1049999999996</v>
      </c>
    </row>
    <row r="60" spans="1:17" ht="12.95" customHeight="1" x14ac:dyDescent="0.2">
      <c r="A60" s="59" t="s">
        <v>77</v>
      </c>
      <c r="B60" s="60" t="s">
        <v>39</v>
      </c>
      <c r="C60" s="59">
        <v>21144.760999999999</v>
      </c>
      <c r="D60" s="59" t="s">
        <v>70</v>
      </c>
      <c r="E60" s="26">
        <f>+(C60-C$7)/C$8</f>
        <v>-22463.414480385258</v>
      </c>
      <c r="F60" s="26">
        <f>ROUND(2*E60,0)/2</f>
        <v>-22463.5</v>
      </c>
      <c r="G60" s="26">
        <f>+C60-(C$7+F60*C$8)</f>
        <v>0.11937629999738419</v>
      </c>
      <c r="H60" s="26"/>
      <c r="I60" s="26">
        <f>+G60</f>
        <v>0.11937629999738419</v>
      </c>
      <c r="J60" s="26"/>
      <c r="L60" s="26"/>
      <c r="M60" s="26"/>
      <c r="N60" s="26"/>
      <c r="O60" s="26">
        <f ca="1">+C$11+C$12*F60</f>
        <v>2.2065880569594482E-2</v>
      </c>
      <c r="P60" s="26"/>
      <c r="Q60" s="27">
        <f>+C60-15018.5</f>
        <v>6126.2609999999986</v>
      </c>
    </row>
    <row r="61" spans="1:17" ht="12.95" customHeight="1" x14ac:dyDescent="0.2">
      <c r="A61" s="59" t="s">
        <v>77</v>
      </c>
      <c r="B61" s="60" t="s">
        <v>52</v>
      </c>
      <c r="C61" s="59">
        <v>21566.82</v>
      </c>
      <c r="D61" s="59" t="s">
        <v>70</v>
      </c>
      <c r="E61" s="26">
        <f>+(C61-C$7)/C$8</f>
        <v>-22161.056951467228</v>
      </c>
      <c r="F61" s="26">
        <f>ROUND(2*E61,0)/2</f>
        <v>-22161</v>
      </c>
      <c r="G61" s="26">
        <f>+C61-(C$7+F61*C$8)</f>
        <v>-7.9498200000671204E-2</v>
      </c>
      <c r="H61" s="26"/>
      <c r="I61" s="26">
        <f>+G61</f>
        <v>-7.9498200000671204E-2</v>
      </c>
      <c r="J61" s="26"/>
      <c r="L61" s="26"/>
      <c r="M61" s="26"/>
      <c r="N61" s="26"/>
      <c r="O61" s="26">
        <f ca="1">+C$11+C$12*F61</f>
        <v>2.1798921861762795E-2</v>
      </c>
      <c r="P61" s="26"/>
      <c r="Q61" s="27">
        <f>+C61-15018.5</f>
        <v>6548.32</v>
      </c>
    </row>
    <row r="62" spans="1:17" ht="12.95" customHeight="1" x14ac:dyDescent="0.2">
      <c r="A62" s="59" t="s">
        <v>77</v>
      </c>
      <c r="B62" s="60" t="s">
        <v>52</v>
      </c>
      <c r="C62" s="59">
        <v>22197.868999999999</v>
      </c>
      <c r="D62" s="59" t="s">
        <v>70</v>
      </c>
      <c r="E62" s="26">
        <f>+(C62-C$7)/C$8</f>
        <v>-21708.981729125815</v>
      </c>
      <c r="F62" s="26">
        <f>ROUND(2*E62,0)/2</f>
        <v>-21709</v>
      </c>
      <c r="G62" s="26">
        <f>+C62-(C$7+F62*C$8)</f>
        <v>2.550419999533915E-2</v>
      </c>
      <c r="H62" s="26"/>
      <c r="I62" s="26">
        <f>+G62</f>
        <v>2.550419999533915E-2</v>
      </c>
      <c r="J62" s="26"/>
      <c r="L62" s="26"/>
      <c r="M62" s="26"/>
      <c r="N62" s="26"/>
      <c r="O62" s="26">
        <f ca="1">+C$11+C$12*F62</f>
        <v>2.1400028189234123E-2</v>
      </c>
      <c r="P62" s="26"/>
      <c r="Q62" s="27">
        <f>+C62-15018.5</f>
        <v>7179.3689999999988</v>
      </c>
    </row>
    <row r="63" spans="1:17" ht="12.95" customHeight="1" x14ac:dyDescent="0.2">
      <c r="A63" s="59" t="s">
        <v>77</v>
      </c>
      <c r="B63" s="60" t="s">
        <v>39</v>
      </c>
      <c r="C63" s="59">
        <v>22364.669000000002</v>
      </c>
      <c r="D63" s="59" t="s">
        <v>70</v>
      </c>
      <c r="E63" s="26">
        <f>+(C63-C$7)/C$8</f>
        <v>-21589.488398042889</v>
      </c>
      <c r="F63" s="26">
        <f>ROUND(2*E63,0)/2</f>
        <v>-21589.5</v>
      </c>
      <c r="G63" s="26">
        <f>+C63-(C$7+F63*C$8)</f>
        <v>1.6195100000913953E-2</v>
      </c>
      <c r="H63" s="26"/>
      <c r="I63" s="26">
        <f>+G63</f>
        <v>1.6195100000913953E-2</v>
      </c>
      <c r="J63" s="26"/>
      <c r="L63" s="26"/>
      <c r="M63" s="26"/>
      <c r="N63" s="26"/>
      <c r="O63" s="26">
        <f ca="1">+C$11+C$12*F63</f>
        <v>2.1294568468289043E-2</v>
      </c>
      <c r="P63" s="26"/>
      <c r="Q63" s="27">
        <f>+C63-15018.5</f>
        <v>7346.1690000000017</v>
      </c>
    </row>
    <row r="64" spans="1:17" ht="12.95" customHeight="1" x14ac:dyDescent="0.2">
      <c r="A64" s="59" t="s">
        <v>77</v>
      </c>
      <c r="B64" s="60" t="s">
        <v>39</v>
      </c>
      <c r="C64" s="59">
        <v>22375.742999999999</v>
      </c>
      <c r="D64" s="59" t="s">
        <v>70</v>
      </c>
      <c r="E64" s="26">
        <f>+(C64-C$7)/C$8</f>
        <v>-21581.555129767039</v>
      </c>
      <c r="F64" s="26">
        <f>ROUND(2*E64,0)/2</f>
        <v>-21581.5</v>
      </c>
      <c r="G64" s="26">
        <f>+C64-(C$7+F64*C$8)</f>
        <v>-7.6955300002737204E-2</v>
      </c>
      <c r="H64" s="26"/>
      <c r="I64" s="26">
        <f>+G64</f>
        <v>-7.6955300002737204E-2</v>
      </c>
      <c r="J64" s="26"/>
      <c r="L64" s="26"/>
      <c r="M64" s="26"/>
      <c r="N64" s="26"/>
      <c r="O64" s="26">
        <f ca="1">+C$11+C$12*F64</f>
        <v>2.1287508403288535E-2</v>
      </c>
      <c r="P64" s="26"/>
      <c r="Q64" s="27">
        <f>+C64-15018.5</f>
        <v>7357.2429999999986</v>
      </c>
    </row>
    <row r="65" spans="1:17" ht="12.95" customHeight="1" x14ac:dyDescent="0.2">
      <c r="A65" s="59" t="s">
        <v>77</v>
      </c>
      <c r="B65" s="60" t="s">
        <v>52</v>
      </c>
      <c r="C65" s="59">
        <v>22422.582999999999</v>
      </c>
      <c r="D65" s="59" t="s">
        <v>70</v>
      </c>
      <c r="E65" s="26">
        <f>+(C65-C$7)/C$8</f>
        <v>-21547.999568448548</v>
      </c>
      <c r="F65" s="26">
        <f>ROUND(2*E65,0)/2</f>
        <v>-21548</v>
      </c>
      <c r="G65" s="26">
        <f>+C65-(C$7+F65*C$8)</f>
        <v>6.0239999584155157E-4</v>
      </c>
      <c r="H65" s="26"/>
      <c r="I65" s="26">
        <f>+G65</f>
        <v>6.0239999584155157E-4</v>
      </c>
      <c r="J65" s="26"/>
      <c r="L65" s="26"/>
      <c r="M65" s="26"/>
      <c r="N65" s="26"/>
      <c r="O65" s="26">
        <f ca="1">+C$11+C$12*F65</f>
        <v>2.125794438109891E-2</v>
      </c>
      <c r="P65" s="26"/>
      <c r="Q65" s="27">
        <f>+C65-15018.5</f>
        <v>7404.0829999999987</v>
      </c>
    </row>
    <row r="66" spans="1:17" ht="12.95" customHeight="1" x14ac:dyDescent="0.2">
      <c r="A66" s="59" t="s">
        <v>77</v>
      </c>
      <c r="B66" s="60" t="s">
        <v>52</v>
      </c>
      <c r="C66" s="59">
        <v>22599.86</v>
      </c>
      <c r="D66" s="59" t="s">
        <v>70</v>
      </c>
      <c r="E66" s="26">
        <f>+(C66-C$7)/C$8</f>
        <v>-21421.000652055336</v>
      </c>
      <c r="F66" s="26">
        <f>ROUND(2*E66,0)/2</f>
        <v>-21421</v>
      </c>
      <c r="G66" s="26">
        <f>+C66-(C$7+F66*C$8)</f>
        <v>-9.1020000036223792E-4</v>
      </c>
      <c r="H66" s="26"/>
      <c r="I66" s="26">
        <f>+G66</f>
        <v>-9.1020000036223792E-4</v>
      </c>
      <c r="J66" s="26"/>
      <c r="L66" s="26"/>
      <c r="M66" s="26"/>
      <c r="N66" s="26"/>
      <c r="O66" s="26">
        <f ca="1">+C$11+C$12*F66</f>
        <v>2.1145865849215854E-2</v>
      </c>
      <c r="P66" s="26"/>
      <c r="Q66" s="27">
        <f>+C66-15018.5</f>
        <v>7581.3600000000006</v>
      </c>
    </row>
    <row r="67" spans="1:17" ht="12.95" customHeight="1" x14ac:dyDescent="0.2">
      <c r="A67" s="59" t="s">
        <v>77</v>
      </c>
      <c r="B67" s="60" t="s">
        <v>39</v>
      </c>
      <c r="C67" s="59">
        <v>22724.697</v>
      </c>
      <c r="D67" s="59" t="s">
        <v>70</v>
      </c>
      <c r="E67" s="26">
        <f>+(C67-C$7)/C$8</f>
        <v>-21331.569063491796</v>
      </c>
      <c r="F67" s="26">
        <f>ROUND(2*E67,0)/2</f>
        <v>-21331.5</v>
      </c>
      <c r="G67" s="26">
        <f>+C67-(C$7+F67*C$8)</f>
        <v>-9.6405300002516015E-2</v>
      </c>
      <c r="H67" s="26"/>
      <c r="I67" s="26">
        <f>+G67</f>
        <v>-9.6405300002516015E-2</v>
      </c>
      <c r="J67" s="26"/>
      <c r="L67" s="26"/>
      <c r="M67" s="26"/>
      <c r="N67" s="26"/>
      <c r="O67" s="26">
        <f ca="1">+C$11+C$12*F67</f>
        <v>2.1066881372022676E-2</v>
      </c>
      <c r="P67" s="26"/>
      <c r="Q67" s="27">
        <f>+C67-15018.5</f>
        <v>7706.1970000000001</v>
      </c>
    </row>
    <row r="68" spans="1:17" ht="12.95" customHeight="1" x14ac:dyDescent="0.2">
      <c r="A68" s="59" t="s">
        <v>77</v>
      </c>
      <c r="B68" s="60" t="s">
        <v>52</v>
      </c>
      <c r="C68" s="59">
        <v>22969.617999999999</v>
      </c>
      <c r="D68" s="59" t="s">
        <v>70</v>
      </c>
      <c r="E68" s="26">
        <f>+(C68-C$7)/C$8</f>
        <v>-21156.110873191072</v>
      </c>
      <c r="F68" s="26">
        <f>ROUND(2*E68,0)/2</f>
        <v>-21156</v>
      </c>
      <c r="G68" s="26">
        <f>+C68-(C$7+F68*C$8)</f>
        <v>-0.15476720000151545</v>
      </c>
      <c r="H68" s="26"/>
      <c r="I68" s="26">
        <f>+G68</f>
        <v>-0.15476720000151545</v>
      </c>
      <c r="J68" s="26"/>
      <c r="L68" s="26"/>
      <c r="M68" s="26"/>
      <c r="N68" s="26"/>
      <c r="O68" s="26">
        <f ca="1">+C$11+C$12*F68</f>
        <v>2.0912001196074042E-2</v>
      </c>
      <c r="P68" s="26"/>
      <c r="Q68" s="27">
        <f>+C68-15018.5</f>
        <v>7951.1179999999986</v>
      </c>
    </row>
    <row r="69" spans="1:17" ht="12.95" customHeight="1" x14ac:dyDescent="0.2">
      <c r="A69" s="59" t="s">
        <v>77</v>
      </c>
      <c r="B69" s="60" t="s">
        <v>39</v>
      </c>
      <c r="C69" s="59">
        <v>22985.791000000001</v>
      </c>
      <c r="D69" s="59" t="s">
        <v>70</v>
      </c>
      <c r="E69" s="26">
        <f>+(C69-C$7)/C$8</f>
        <v>-21144.524748229414</v>
      </c>
      <c r="F69" s="26">
        <f>ROUND(2*E69,0)/2</f>
        <v>-21144.5</v>
      </c>
      <c r="G69" s="26">
        <f>+C69-(C$7+F69*C$8)</f>
        <v>-3.4545900001830887E-2</v>
      </c>
      <c r="H69" s="26"/>
      <c r="I69" s="26">
        <f>+G69</f>
        <v>-3.4545900001830887E-2</v>
      </c>
      <c r="J69" s="26"/>
      <c r="L69" s="26"/>
      <c r="M69" s="26"/>
      <c r="N69" s="26"/>
      <c r="O69" s="26">
        <f ca="1">+C$11+C$12*F69</f>
        <v>2.0901852352635815E-2</v>
      </c>
      <c r="P69" s="26"/>
      <c r="Q69" s="27">
        <f>+C69-15018.5</f>
        <v>7967.2910000000011</v>
      </c>
    </row>
    <row r="70" spans="1:17" ht="12.95" customHeight="1" x14ac:dyDescent="0.2">
      <c r="A70" s="59" t="s">
        <v>77</v>
      </c>
      <c r="B70" s="60" t="s">
        <v>39</v>
      </c>
      <c r="C70" s="59">
        <v>23062.673999999999</v>
      </c>
      <c r="D70" s="59" t="s">
        <v>70</v>
      </c>
      <c r="E70" s="26">
        <f>+(C70-C$7)/C$8</f>
        <v>-21089.446775965338</v>
      </c>
      <c r="F70" s="26">
        <f>ROUND(2*E70,0)/2</f>
        <v>-21089.5</v>
      </c>
      <c r="G70" s="26">
        <f>+C70-(C$7+F70*C$8)</f>
        <v>7.4295099995651981E-2</v>
      </c>
      <c r="H70" s="26"/>
      <c r="I70" s="26">
        <f>+G70</f>
        <v>7.4295099995651981E-2</v>
      </c>
      <c r="J70" s="26"/>
      <c r="L70" s="26"/>
      <c r="M70" s="26"/>
      <c r="N70" s="26"/>
      <c r="O70" s="26">
        <f ca="1">+C$11+C$12*F70</f>
        <v>2.0853314405757325E-2</v>
      </c>
      <c r="P70" s="26"/>
      <c r="Q70" s="27">
        <f>+C70-15018.5</f>
        <v>8044.1739999999991</v>
      </c>
    </row>
    <row r="71" spans="1:17" ht="12.95" customHeight="1" x14ac:dyDescent="0.2">
      <c r="A71" s="59" t="s">
        <v>77</v>
      </c>
      <c r="B71" s="60" t="s">
        <v>52</v>
      </c>
      <c r="C71" s="59">
        <v>23092.613000000001</v>
      </c>
      <c r="D71" s="59" t="s">
        <v>70</v>
      </c>
      <c r="E71" s="26">
        <f>+(C71-C$7)/C$8</f>
        <v>-21067.998869254952</v>
      </c>
      <c r="F71" s="26">
        <f>ROUND(2*E71,0)/2</f>
        <v>-21068</v>
      </c>
      <c r="G71" s="26">
        <f>+C71-(C$7+F71*C$8)</f>
        <v>1.5783999988343567E-3</v>
      </c>
      <c r="H71" s="26"/>
      <c r="I71" s="26">
        <f>+G71</f>
        <v>1.5783999988343567E-3</v>
      </c>
      <c r="J71" s="26"/>
      <c r="L71" s="26"/>
      <c r="M71" s="26"/>
      <c r="N71" s="26"/>
      <c r="O71" s="26">
        <f ca="1">+C$11+C$12*F71</f>
        <v>2.0834340481068463E-2</v>
      </c>
      <c r="P71" s="26"/>
      <c r="Q71" s="27">
        <f>+C71-15018.5</f>
        <v>8074.1130000000012</v>
      </c>
    </row>
    <row r="72" spans="1:17" ht="12.95" customHeight="1" x14ac:dyDescent="0.2">
      <c r="A72" s="59" t="s">
        <v>77</v>
      </c>
      <c r="B72" s="60" t="s">
        <v>52</v>
      </c>
      <c r="C72" s="59">
        <v>23120.527999999998</v>
      </c>
      <c r="D72" s="59" t="s">
        <v>70</v>
      </c>
      <c r="E72" s="26">
        <f>+(C72-C$7)/C$8</f>
        <v>-21048.000929583613</v>
      </c>
      <c r="F72" s="26">
        <f>ROUND(2*E72,0)/2</f>
        <v>-21048</v>
      </c>
      <c r="G72" s="26">
        <f>+C72-(C$7+F72*C$8)</f>
        <v>-1.2976000034541357E-3</v>
      </c>
      <c r="H72" s="26"/>
      <c r="I72" s="26">
        <f>+G72</f>
        <v>-1.2976000034541357E-3</v>
      </c>
      <c r="J72" s="26"/>
      <c r="L72" s="26"/>
      <c r="M72" s="26"/>
      <c r="N72" s="26"/>
      <c r="O72" s="26">
        <f ca="1">+C$11+C$12*F72</f>
        <v>2.0816690318567192E-2</v>
      </c>
      <c r="P72" s="26"/>
      <c r="Q72" s="27">
        <f>+C72-15018.5</f>
        <v>8102.0279999999984</v>
      </c>
    </row>
    <row r="73" spans="1:17" ht="12.95" customHeight="1" x14ac:dyDescent="0.2">
      <c r="A73" s="59" t="s">
        <v>77</v>
      </c>
      <c r="B73" s="60" t="s">
        <v>39</v>
      </c>
      <c r="C73" s="59">
        <v>23329.261999999999</v>
      </c>
      <c r="D73" s="59" t="s">
        <v>70</v>
      </c>
      <c r="E73" s="26">
        <f>+(C73-C$7)/C$8</f>
        <v>-20898.466631200743</v>
      </c>
      <c r="F73" s="26">
        <f>ROUND(2*E73,0)/2</f>
        <v>-20898.5</v>
      </c>
      <c r="G73" s="26">
        <f>+C73-(C$7+F73*C$8)</f>
        <v>4.6579299996665213E-2</v>
      </c>
      <c r="H73" s="26"/>
      <c r="I73" s="26">
        <f>+G73</f>
        <v>4.6579299996665213E-2</v>
      </c>
      <c r="J73" s="26"/>
      <c r="L73" s="26"/>
      <c r="M73" s="26"/>
      <c r="N73" s="26"/>
      <c r="O73" s="26">
        <f ca="1">+C$11+C$12*F73</f>
        <v>2.068475535387021E-2</v>
      </c>
      <c r="P73" s="26"/>
      <c r="Q73" s="27">
        <f>+C73-15018.5</f>
        <v>8310.7619999999988</v>
      </c>
    </row>
    <row r="74" spans="1:17" ht="12.95" customHeight="1" x14ac:dyDescent="0.2">
      <c r="A74" s="59" t="s">
        <v>77</v>
      </c>
      <c r="B74" s="60" t="s">
        <v>52</v>
      </c>
      <c r="C74" s="59">
        <v>23368.895</v>
      </c>
      <c r="D74" s="59" t="s">
        <v>70</v>
      </c>
      <c r="E74" s="26">
        <f>+(C74-C$7)/C$8</f>
        <v>-20870.074070104762</v>
      </c>
      <c r="F74" s="26">
        <f>ROUND(2*E74,0)/2</f>
        <v>-20870</v>
      </c>
      <c r="G74" s="26">
        <f>+C74-(C$7+F74*C$8)</f>
        <v>-0.10339400000157184</v>
      </c>
      <c r="H74" s="26"/>
      <c r="I74" s="26">
        <f>+G74</f>
        <v>-0.10339400000157184</v>
      </c>
      <c r="J74" s="26"/>
      <c r="L74" s="26"/>
      <c r="M74" s="26"/>
      <c r="N74" s="26"/>
      <c r="O74" s="26">
        <f ca="1">+C$11+C$12*F74</f>
        <v>2.06596038723059E-2</v>
      </c>
      <c r="P74" s="26"/>
      <c r="Q74" s="27">
        <f>+C74-15018.5</f>
        <v>8350.3950000000004</v>
      </c>
    </row>
    <row r="75" spans="1:17" ht="12.95" customHeight="1" x14ac:dyDescent="0.2">
      <c r="A75" s="59" t="s">
        <v>77</v>
      </c>
      <c r="B75" s="60" t="s">
        <v>39</v>
      </c>
      <c r="C75" s="59">
        <v>23408.798999999999</v>
      </c>
      <c r="D75" s="59" t="s">
        <v>70</v>
      </c>
      <c r="E75" s="26">
        <f>+(C75-C$7)/C$8</f>
        <v>-20841.487368165115</v>
      </c>
      <c r="F75" s="26">
        <f>ROUND(2*E75,0)/2</f>
        <v>-20841.5</v>
      </c>
      <c r="G75" s="26">
        <f>+C75-(C$7+F75*C$8)</f>
        <v>1.7632699997193413E-2</v>
      </c>
      <c r="H75" s="26"/>
      <c r="I75" s="26">
        <f>+G75</f>
        <v>1.7632699997193413E-2</v>
      </c>
      <c r="J75" s="26"/>
      <c r="L75" s="26"/>
      <c r="M75" s="26"/>
      <c r="N75" s="26"/>
      <c r="O75" s="26">
        <f ca="1">+C$11+C$12*F75</f>
        <v>2.0634452390741593E-2</v>
      </c>
      <c r="P75" s="26"/>
      <c r="Q75" s="27">
        <f>+C75-15018.5</f>
        <v>8390.2989999999991</v>
      </c>
    </row>
    <row r="76" spans="1:17" ht="12.95" customHeight="1" x14ac:dyDescent="0.2">
      <c r="A76" s="59" t="s">
        <v>77</v>
      </c>
      <c r="B76" s="60" t="s">
        <v>39</v>
      </c>
      <c r="C76" s="59">
        <v>23443.632000000001</v>
      </c>
      <c r="D76" s="59" t="s">
        <v>70</v>
      </c>
      <c r="E76" s="26">
        <f>+(C76-C$7)/C$8</f>
        <v>-20816.533464078715</v>
      </c>
      <c r="F76" s="26">
        <f>ROUND(2*E76,0)/2</f>
        <v>-20816.5</v>
      </c>
      <c r="G76" s="26">
        <f>+C76-(C$7+F76*C$8)</f>
        <v>-4.6712300001672702E-2</v>
      </c>
      <c r="H76" s="26"/>
      <c r="I76" s="26">
        <f>+G76</f>
        <v>-4.6712300001672702E-2</v>
      </c>
      <c r="J76" s="26"/>
      <c r="L76" s="26"/>
      <c r="M76" s="26"/>
      <c r="N76" s="26"/>
      <c r="O76" s="26">
        <f ca="1">+C$11+C$12*F76</f>
        <v>2.0612389687615008E-2</v>
      </c>
      <c r="P76" s="26"/>
      <c r="Q76" s="27">
        <f>+C76-15018.5</f>
        <v>8425.1320000000014</v>
      </c>
    </row>
    <row r="77" spans="1:17" ht="12.95" customHeight="1" x14ac:dyDescent="0.2">
      <c r="A77" s="59" t="s">
        <v>77</v>
      </c>
      <c r="B77" s="60" t="s">
        <v>39</v>
      </c>
      <c r="C77" s="59">
        <v>23450.655999999999</v>
      </c>
      <c r="D77" s="59" t="s">
        <v>70</v>
      </c>
      <c r="E77" s="26">
        <f>+(C77-C$7)/C$8</f>
        <v>-20811.501562654696</v>
      </c>
      <c r="F77" s="26">
        <f>ROUND(2*E77,0)/2</f>
        <v>-20811.5</v>
      </c>
      <c r="G77" s="26">
        <f>+C77-(C$7+F77*C$8)</f>
        <v>-2.1813000021211337E-3</v>
      </c>
      <c r="H77" s="26"/>
      <c r="I77" s="26">
        <f>+G77</f>
        <v>-2.1813000021211337E-3</v>
      </c>
      <c r="J77" s="26"/>
      <c r="L77" s="26"/>
      <c r="M77" s="26"/>
      <c r="N77" s="26"/>
      <c r="O77" s="26">
        <f ca="1">+C$11+C$12*F77</f>
        <v>2.0607977146989691E-2</v>
      </c>
      <c r="P77" s="26"/>
      <c r="Q77" s="27">
        <f>+C77-15018.5</f>
        <v>8432.155999999999</v>
      </c>
    </row>
    <row r="78" spans="1:17" ht="12.95" customHeight="1" x14ac:dyDescent="0.2">
      <c r="A78" s="59" t="s">
        <v>77</v>
      </c>
      <c r="B78" s="60" t="s">
        <v>39</v>
      </c>
      <c r="C78" s="59">
        <v>23461.736000000001</v>
      </c>
      <c r="D78" s="59" t="s">
        <v>70</v>
      </c>
      <c r="E78" s="26">
        <f>+(C78-C$7)/C$8</f>
        <v>-20803.563996057579</v>
      </c>
      <c r="F78" s="26">
        <f>ROUND(2*E78,0)/2</f>
        <v>-20803.5</v>
      </c>
      <c r="G78" s="26">
        <f>+C78-(C$7+F78*C$8)</f>
        <v>-8.9331700000911951E-2</v>
      </c>
      <c r="H78" s="26"/>
      <c r="I78" s="26">
        <f>+G78</f>
        <v>-8.9331700000911951E-2</v>
      </c>
      <c r="J78" s="26"/>
      <c r="L78" s="26"/>
      <c r="M78" s="26"/>
      <c r="N78" s="26"/>
      <c r="O78" s="26">
        <f ca="1">+C$11+C$12*F78</f>
        <v>2.0600917081989183E-2</v>
      </c>
      <c r="P78" s="26"/>
      <c r="Q78" s="27">
        <f>+C78-15018.5</f>
        <v>8443.2360000000008</v>
      </c>
    </row>
    <row r="79" spans="1:17" ht="12.95" customHeight="1" x14ac:dyDescent="0.2">
      <c r="A79" s="59" t="s">
        <v>77</v>
      </c>
      <c r="B79" s="60" t="s">
        <v>39</v>
      </c>
      <c r="C79" s="59">
        <v>23489.625</v>
      </c>
      <c r="D79" s="59" t="s">
        <v>70</v>
      </c>
      <c r="E79" s="26">
        <f>+(C79-C$7)/C$8</f>
        <v>-20783.584682445042</v>
      </c>
      <c r="F79" s="26">
        <f>ROUND(2*E79,0)/2</f>
        <v>-20783.5</v>
      </c>
      <c r="G79" s="26">
        <f>+C79-(C$7+F79*C$8)</f>
        <v>-0.11820770000122138</v>
      </c>
      <c r="H79" s="26"/>
      <c r="I79" s="26">
        <f>+G79</f>
        <v>-0.11820770000122138</v>
      </c>
      <c r="J79" s="26"/>
      <c r="L79" s="26"/>
      <c r="M79" s="26"/>
      <c r="N79" s="26"/>
      <c r="O79" s="26">
        <f ca="1">+C$11+C$12*F79</f>
        <v>2.0583266919487916E-2</v>
      </c>
      <c r="P79" s="26"/>
      <c r="Q79" s="27">
        <f>+C79-15018.5</f>
        <v>8471.125</v>
      </c>
    </row>
    <row r="80" spans="1:17" ht="12.95" customHeight="1" x14ac:dyDescent="0.2">
      <c r="A80" s="59" t="s">
        <v>77</v>
      </c>
      <c r="B80" s="60" t="s">
        <v>39</v>
      </c>
      <c r="C80" s="59">
        <v>23499.571</v>
      </c>
      <c r="D80" s="59" t="s">
        <v>70</v>
      </c>
      <c r="E80" s="26">
        <f>+(C80-C$7)/C$8</f>
        <v>-20776.459498566441</v>
      </c>
      <c r="F80" s="26">
        <f>ROUND(2*E80,0)/2</f>
        <v>-20776.5</v>
      </c>
      <c r="G80" s="26">
        <f>+C80-(C$7+F80*C$8)</f>
        <v>5.6535699997766642E-2</v>
      </c>
      <c r="H80" s="26"/>
      <c r="I80" s="26">
        <f>+G80</f>
        <v>5.6535699997766642E-2</v>
      </c>
      <c r="J80" s="26"/>
      <c r="L80" s="26"/>
      <c r="M80" s="26"/>
      <c r="N80" s="26"/>
      <c r="O80" s="26">
        <f ca="1">+C$11+C$12*F80</f>
        <v>2.0577089362612471E-2</v>
      </c>
      <c r="P80" s="26"/>
      <c r="Q80" s="27">
        <f>+C80-15018.5</f>
        <v>8481.0709999999999</v>
      </c>
    </row>
    <row r="81" spans="1:17" ht="12.95" customHeight="1" x14ac:dyDescent="0.2">
      <c r="A81" s="59" t="s">
        <v>77</v>
      </c>
      <c r="B81" s="60" t="s">
        <v>39</v>
      </c>
      <c r="C81" s="59">
        <v>23778.741000000002</v>
      </c>
      <c r="D81" s="59" t="s">
        <v>70</v>
      </c>
      <c r="E81" s="26">
        <f>+(C81-C$7)/C$8</f>
        <v>-20576.465774115481</v>
      </c>
      <c r="F81" s="26">
        <f>ROUND(2*E81,0)/2</f>
        <v>-20576.5</v>
      </c>
      <c r="G81" s="26">
        <f>+C81-(C$7+F81*C$8)</f>
        <v>4.7775700000784127E-2</v>
      </c>
      <c r="H81" s="26"/>
      <c r="I81" s="26">
        <f>+G81</f>
        <v>4.7775700000784127E-2</v>
      </c>
      <c r="J81" s="26"/>
      <c r="L81" s="26"/>
      <c r="M81" s="26"/>
      <c r="N81" s="26"/>
      <c r="O81" s="26">
        <f ca="1">+C$11+C$12*F81</f>
        <v>2.0400587737599785E-2</v>
      </c>
      <c r="P81" s="26"/>
      <c r="Q81" s="27">
        <f>+C81-15018.5</f>
        <v>8760.2410000000018</v>
      </c>
    </row>
    <row r="82" spans="1:17" ht="12.95" customHeight="1" x14ac:dyDescent="0.2">
      <c r="A82" s="59" t="s">
        <v>77</v>
      </c>
      <c r="B82" s="60" t="s">
        <v>52</v>
      </c>
      <c r="C82" s="59">
        <v>24073.812999999998</v>
      </c>
      <c r="D82" s="59" t="s">
        <v>70</v>
      </c>
      <c r="E82" s="26">
        <f>+(C82-C$7)/C$8</f>
        <v>-20365.080065546535</v>
      </c>
      <c r="F82" s="26">
        <f>ROUND(2*E82,0)/2</f>
        <v>-20365</v>
      </c>
      <c r="G82" s="26">
        <f>+C82-(C$7+F82*C$8)</f>
        <v>-0.11176300000443007</v>
      </c>
      <c r="H82" s="26"/>
      <c r="I82" s="26">
        <f>+G82</f>
        <v>-0.11176300000443007</v>
      </c>
      <c r="J82" s="26"/>
      <c r="L82" s="26"/>
      <c r="M82" s="26"/>
      <c r="N82" s="26"/>
      <c r="O82" s="26">
        <f ca="1">+C$11+C$12*F82</f>
        <v>2.0213937269148868E-2</v>
      </c>
      <c r="P82" s="26"/>
      <c r="Q82" s="27">
        <f>+C82-15018.5</f>
        <v>9055.3129999999983</v>
      </c>
    </row>
    <row r="83" spans="1:17" ht="12.95" customHeight="1" x14ac:dyDescent="0.2">
      <c r="A83" s="59" t="s">
        <v>77</v>
      </c>
      <c r="B83" s="60" t="s">
        <v>52</v>
      </c>
      <c r="C83" s="59">
        <v>24108.800999999999</v>
      </c>
      <c r="D83" s="59" t="s">
        <v>70</v>
      </c>
      <c r="E83" s="26">
        <f>+(C83-C$7)/C$8</f>
        <v>-20340.015121494202</v>
      </c>
      <c r="F83" s="26">
        <f>ROUND(2*E83,0)/2</f>
        <v>-20340</v>
      </c>
      <c r="G83" s="26">
        <f>+C83-(C$7+F83*C$8)</f>
        <v>-2.1108000000822358E-2</v>
      </c>
      <c r="H83" s="26"/>
      <c r="I83" s="26">
        <f>+G83</f>
        <v>-2.1108000000822358E-2</v>
      </c>
      <c r="J83" s="26"/>
      <c r="L83" s="26"/>
      <c r="M83" s="26"/>
      <c r="N83" s="26"/>
      <c r="O83" s="26">
        <f ca="1">+C$11+C$12*F83</f>
        <v>2.0191874566022283E-2</v>
      </c>
      <c r="P83" s="26"/>
      <c r="Q83" s="27">
        <f>+C83-15018.5</f>
        <v>9090.3009999999995</v>
      </c>
    </row>
    <row r="84" spans="1:17" ht="12.95" customHeight="1" x14ac:dyDescent="0.2">
      <c r="A84" s="59" t="s">
        <v>77</v>
      </c>
      <c r="B84" s="60" t="s">
        <v>39</v>
      </c>
      <c r="C84" s="59">
        <v>24124.767</v>
      </c>
      <c r="D84" s="59" t="s">
        <v>70</v>
      </c>
      <c r="E84" s="26">
        <f>+(C84-C$7)/C$8</f>
        <v>-20328.577288616085</v>
      </c>
      <c r="F84" s="26">
        <f>ROUND(2*E84,0)/2</f>
        <v>-20328.5</v>
      </c>
      <c r="G84" s="26">
        <f>+C84-(C$7+F84*C$8)</f>
        <v>-0.10788670000329148</v>
      </c>
      <c r="H84" s="26"/>
      <c r="I84" s="26">
        <f>+G84</f>
        <v>-0.10788670000329148</v>
      </c>
      <c r="J84" s="26"/>
      <c r="L84" s="26"/>
      <c r="M84" s="26"/>
      <c r="N84" s="26"/>
      <c r="O84" s="26">
        <f ca="1">+C$11+C$12*F84</f>
        <v>2.0181725722584053E-2</v>
      </c>
      <c r="P84" s="26"/>
      <c r="Q84" s="27">
        <f>+C84-15018.5</f>
        <v>9106.2669999999998</v>
      </c>
    </row>
    <row r="85" spans="1:17" ht="12.95" customHeight="1" x14ac:dyDescent="0.2">
      <c r="A85" s="59" t="s">
        <v>77</v>
      </c>
      <c r="B85" s="60" t="s">
        <v>39</v>
      </c>
      <c r="C85" s="59">
        <v>24222.574000000001</v>
      </c>
      <c r="D85" s="59" t="s">
        <v>70</v>
      </c>
      <c r="E85" s="26">
        <f>+(C85-C$7)/C$8</f>
        <v>-20258.509637337742</v>
      </c>
      <c r="F85" s="26">
        <f>ROUND(2*E85,0)/2</f>
        <v>-20258.5</v>
      </c>
      <c r="G85" s="26">
        <f>+C85-(C$7+F85*C$8)</f>
        <v>-1.3452700000925688E-2</v>
      </c>
      <c r="H85" s="26"/>
      <c r="I85" s="26">
        <f>+G85</f>
        <v>-1.3452700000925688E-2</v>
      </c>
      <c r="J85" s="26"/>
      <c r="L85" s="26"/>
      <c r="M85" s="26"/>
      <c r="N85" s="26"/>
      <c r="O85" s="26">
        <f ca="1">+C$11+C$12*F85</f>
        <v>2.0119950153829613E-2</v>
      </c>
      <c r="P85" s="26"/>
      <c r="Q85" s="27">
        <f>+C85-15018.5</f>
        <v>9204.0740000000005</v>
      </c>
    </row>
    <row r="86" spans="1:17" ht="12.95" customHeight="1" x14ac:dyDescent="0.2">
      <c r="A86" s="59" t="s">
        <v>77</v>
      </c>
      <c r="B86" s="60" t="s">
        <v>39</v>
      </c>
      <c r="C86" s="59">
        <v>24424.87</v>
      </c>
      <c r="D86" s="59" t="s">
        <v>70</v>
      </c>
      <c r="E86" s="26">
        <f>+(C86-C$7)/C$8</f>
        <v>-20113.587437668972</v>
      </c>
      <c r="F86" s="26">
        <f>ROUND(2*E86,0)/2</f>
        <v>-20113.5</v>
      </c>
      <c r="G86" s="26">
        <f>+C86-(C$7+F86*C$8)</f>
        <v>-0.12205370000447147</v>
      </c>
      <c r="H86" s="26"/>
      <c r="I86" s="26">
        <f>+G86</f>
        <v>-0.12205370000447147</v>
      </c>
      <c r="J86" s="26"/>
      <c r="L86" s="26"/>
      <c r="M86" s="26"/>
      <c r="N86" s="26"/>
      <c r="O86" s="26">
        <f ca="1">+C$11+C$12*F86</f>
        <v>1.9991986475695413E-2</v>
      </c>
      <c r="P86" s="26"/>
      <c r="Q86" s="27">
        <f>+C86-15018.5</f>
        <v>9406.369999999999</v>
      </c>
    </row>
    <row r="87" spans="1:17" ht="12.95" customHeight="1" x14ac:dyDescent="0.2">
      <c r="A87" s="59" t="s">
        <v>77</v>
      </c>
      <c r="B87" s="60" t="s">
        <v>52</v>
      </c>
      <c r="C87" s="59">
        <v>24429.845000000001</v>
      </c>
      <c r="D87" s="59" t="s">
        <v>70</v>
      </c>
      <c r="E87" s="26">
        <f>+(C87-C$7)/C$8</f>
        <v>-20110.023412955914</v>
      </c>
      <c r="F87" s="26">
        <f>ROUND(2*E87,0)/2</f>
        <v>-20110</v>
      </c>
      <c r="G87" s="26">
        <f>+C87-(C$7+F87*C$8)</f>
        <v>-3.2682000000932021E-2</v>
      </c>
      <c r="H87" s="26"/>
      <c r="I87" s="26">
        <f>+G87</f>
        <v>-3.2682000000932021E-2</v>
      </c>
      <c r="J87" s="26"/>
      <c r="L87" s="26"/>
      <c r="M87" s="26"/>
      <c r="N87" s="26"/>
      <c r="O87" s="26">
        <f ca="1">+C$11+C$12*F87</f>
        <v>1.9988897697257691E-2</v>
      </c>
      <c r="P87" s="26"/>
      <c r="Q87" s="27">
        <f>+C87-15018.5</f>
        <v>9411.3450000000012</v>
      </c>
    </row>
    <row r="88" spans="1:17" ht="12.95" customHeight="1" x14ac:dyDescent="0.2">
      <c r="A88" s="59" t="s">
        <v>77</v>
      </c>
      <c r="B88" s="60" t="s">
        <v>52</v>
      </c>
      <c r="C88" s="59">
        <v>24461.896000000001</v>
      </c>
      <c r="D88" s="59" t="s">
        <v>35</v>
      </c>
      <c r="E88" s="26">
        <f>+(C88-C$7)/C$8</f>
        <v>-20087.062497161318</v>
      </c>
      <c r="F88" s="26">
        <f>ROUND(2*E88,0)/2</f>
        <v>-20087</v>
      </c>
      <c r="G88" s="26">
        <f>+C88-(C$7+F88*C$8)</f>
        <v>-8.7239399999816669E-2</v>
      </c>
      <c r="H88" s="26"/>
      <c r="I88" s="26">
        <f>+G88</f>
        <v>-8.7239399999816669E-2</v>
      </c>
      <c r="J88" s="26"/>
      <c r="L88" s="26"/>
      <c r="M88" s="26"/>
      <c r="N88" s="26"/>
      <c r="O88" s="26">
        <f ca="1">+C$11+C$12*F88</f>
        <v>1.9968600010381234E-2</v>
      </c>
      <c r="P88" s="26"/>
      <c r="Q88" s="27">
        <f>+C88-15018.5</f>
        <v>9443.3960000000006</v>
      </c>
    </row>
    <row r="89" spans="1:17" ht="12.95" customHeight="1" x14ac:dyDescent="0.2">
      <c r="A89" s="59" t="s">
        <v>77</v>
      </c>
      <c r="B89" s="60" t="s">
        <v>52</v>
      </c>
      <c r="C89" s="59">
        <v>24499.69</v>
      </c>
      <c r="D89" s="59" t="s">
        <v>35</v>
      </c>
      <c r="E89" s="26">
        <f>+(C89-C$7)/C$8</f>
        <v>-20059.987371532134</v>
      </c>
      <c r="F89" s="26">
        <f>ROUND(2*E89,0)/2</f>
        <v>-20060</v>
      </c>
      <c r="G89" s="26">
        <f>+C89-(C$7+F89*C$8)</f>
        <v>1.7627999997785082E-2</v>
      </c>
      <c r="H89" s="26"/>
      <c r="I89" s="26">
        <f>+G89</f>
        <v>1.7627999997785082E-2</v>
      </c>
      <c r="J89" s="26"/>
      <c r="L89" s="26"/>
      <c r="M89" s="26"/>
      <c r="N89" s="26"/>
      <c r="O89" s="26">
        <f ca="1">+C$11+C$12*F89</f>
        <v>1.9944772291004522E-2</v>
      </c>
      <c r="P89" s="26"/>
      <c r="Q89" s="27">
        <f>+C89-15018.5</f>
        <v>9481.1899999999987</v>
      </c>
    </row>
    <row r="90" spans="1:17" ht="12.95" customHeight="1" x14ac:dyDescent="0.2">
      <c r="A90" s="59" t="s">
        <v>77</v>
      </c>
      <c r="B90" s="60" t="s">
        <v>52</v>
      </c>
      <c r="C90" s="59">
        <v>24499.732</v>
      </c>
      <c r="D90" s="59" t="s">
        <v>35</v>
      </c>
      <c r="E90" s="26">
        <f>+(C90-C$7)/C$8</f>
        <v>-20059.9572832833</v>
      </c>
      <c r="F90" s="26">
        <f>ROUND(2*E90,0)/2</f>
        <v>-20060</v>
      </c>
      <c r="G90" s="26">
        <f>+C90-(C$7+F90*C$8)</f>
        <v>5.9627999999065651E-2</v>
      </c>
      <c r="H90" s="26"/>
      <c r="I90" s="26">
        <f>+G90</f>
        <v>5.9627999999065651E-2</v>
      </c>
      <c r="J90" s="26"/>
      <c r="L90" s="26"/>
      <c r="M90" s="26"/>
      <c r="N90" s="26"/>
      <c r="O90" s="26">
        <f ca="1">+C$11+C$12*F90</f>
        <v>1.9944772291004522E-2</v>
      </c>
      <c r="P90" s="26"/>
      <c r="Q90" s="27">
        <f>+C90-15018.5</f>
        <v>9481.232</v>
      </c>
    </row>
    <row r="91" spans="1:17" ht="12.95" customHeight="1" x14ac:dyDescent="0.2">
      <c r="A91" s="59" t="s">
        <v>77</v>
      </c>
      <c r="B91" s="60" t="s">
        <v>52</v>
      </c>
      <c r="C91" s="59">
        <v>24796.850999999999</v>
      </c>
      <c r="D91" s="59" t="s">
        <v>35</v>
      </c>
      <c r="E91" s="26">
        <f>+(C91-C$7)/C$8</f>
        <v>-19847.105130777141</v>
      </c>
      <c r="F91" s="26">
        <f>ROUND(2*E91,0)/2</f>
        <v>-19847</v>
      </c>
      <c r="G91" s="26">
        <f>+C91-(C$7+F91*C$8)</f>
        <v>-0.14675140000326792</v>
      </c>
      <c r="H91" s="26"/>
      <c r="I91" s="26">
        <f>+G91</f>
        <v>-0.14675140000326792</v>
      </c>
      <c r="J91" s="26"/>
      <c r="L91" s="26"/>
      <c r="M91" s="26"/>
      <c r="N91" s="26"/>
      <c r="O91" s="26">
        <f ca="1">+C$11+C$12*F91</f>
        <v>1.975679806036601E-2</v>
      </c>
      <c r="P91" s="26"/>
      <c r="Q91" s="27">
        <f>+C91-15018.5</f>
        <v>9778.3509999999987</v>
      </c>
    </row>
    <row r="92" spans="1:17" ht="12.95" customHeight="1" x14ac:dyDescent="0.2">
      <c r="A92" s="59" t="s">
        <v>77</v>
      </c>
      <c r="B92" s="60" t="s">
        <v>52</v>
      </c>
      <c r="C92" s="59">
        <v>24796.893</v>
      </c>
      <c r="D92" s="59" t="s">
        <v>35</v>
      </c>
      <c r="E92" s="26">
        <f>+(C92-C$7)/C$8</f>
        <v>-19847.075042528308</v>
      </c>
      <c r="F92" s="26">
        <f>ROUND(2*E92,0)/2</f>
        <v>-19847</v>
      </c>
      <c r="G92" s="26">
        <f>+C92-(C$7+F92*C$8)</f>
        <v>-0.10475140000198735</v>
      </c>
      <c r="H92" s="26"/>
      <c r="I92" s="26">
        <f>+G92</f>
        <v>-0.10475140000198735</v>
      </c>
      <c r="J92" s="26"/>
      <c r="L92" s="26"/>
      <c r="M92" s="26"/>
      <c r="N92" s="26"/>
      <c r="O92" s="26">
        <f ca="1">+C$11+C$12*F92</f>
        <v>1.975679806036601E-2</v>
      </c>
      <c r="P92" s="26"/>
      <c r="Q92" s="27">
        <f>+C92-15018.5</f>
        <v>9778.393</v>
      </c>
    </row>
    <row r="93" spans="1:17" ht="12.95" customHeight="1" x14ac:dyDescent="0.2">
      <c r="A93" s="59" t="s">
        <v>77</v>
      </c>
      <c r="B93" s="60" t="s">
        <v>52</v>
      </c>
      <c r="C93" s="59">
        <v>24799.809000000001</v>
      </c>
      <c r="D93" s="59" t="s">
        <v>70</v>
      </c>
      <c r="E93" s="26">
        <f>+(C93-C$7)/C$8</f>
        <v>-19844.986058394989</v>
      </c>
      <c r="F93" s="26">
        <f>ROUND(2*E93,0)/2</f>
        <v>-19845</v>
      </c>
      <c r="G93" s="26">
        <f>+C93-(C$7+F93*C$8)</f>
        <v>1.9460999999864725E-2</v>
      </c>
      <c r="H93" s="26"/>
      <c r="I93" s="26">
        <f>+G93</f>
        <v>1.9460999999864725E-2</v>
      </c>
      <c r="J93" s="26"/>
      <c r="L93" s="26"/>
      <c r="M93" s="26"/>
      <c r="N93" s="26"/>
      <c r="O93" s="26">
        <f ca="1">+C$11+C$12*F93</f>
        <v>1.9755033044115883E-2</v>
      </c>
      <c r="P93" s="26"/>
      <c r="Q93" s="27">
        <f>+C93-15018.5</f>
        <v>9781.3090000000011</v>
      </c>
    </row>
    <row r="94" spans="1:17" ht="12.95" customHeight="1" x14ac:dyDescent="0.2">
      <c r="A94" s="59" t="s">
        <v>77</v>
      </c>
      <c r="B94" s="60" t="s">
        <v>39</v>
      </c>
      <c r="C94" s="59">
        <v>24864.75</v>
      </c>
      <c r="D94" s="59" t="s">
        <v>70</v>
      </c>
      <c r="E94" s="26">
        <f>+(C94-C$7)/C$8</f>
        <v>-19798.463178215996</v>
      </c>
      <c r="F94" s="26">
        <f>ROUND(2*E94,0)/2</f>
        <v>-19798.5</v>
      </c>
      <c r="G94" s="26">
        <f>+C94-(C$7+F94*C$8)</f>
        <v>5.1399299998593051E-2</v>
      </c>
      <c r="H94" s="26"/>
      <c r="I94" s="26">
        <f>+G94</f>
        <v>5.1399299998593051E-2</v>
      </c>
      <c r="J94" s="26"/>
      <c r="L94" s="26"/>
      <c r="M94" s="26"/>
      <c r="N94" s="26"/>
      <c r="O94" s="26">
        <f ca="1">+C$11+C$12*F94</f>
        <v>1.9713996416300433E-2</v>
      </c>
      <c r="P94" s="26"/>
      <c r="Q94" s="27">
        <f>+C94-15018.5</f>
        <v>9846.25</v>
      </c>
    </row>
    <row r="95" spans="1:17" ht="12.95" customHeight="1" x14ac:dyDescent="0.2">
      <c r="A95" s="59" t="s">
        <v>77</v>
      </c>
      <c r="B95" s="60" t="s">
        <v>39</v>
      </c>
      <c r="C95" s="59">
        <v>24906.667000000001</v>
      </c>
      <c r="D95" s="59" t="s">
        <v>70</v>
      </c>
      <c r="E95" s="26">
        <f>+(C95-C$7)/C$8</f>
        <v>-19768.434389492955</v>
      </c>
      <c r="F95" s="26">
        <f>ROUND(2*E95,0)/2</f>
        <v>-19768.5</v>
      </c>
      <c r="G95" s="26">
        <f>+C95-(C$7+F95*C$8)</f>
        <v>9.1585300000588177E-2</v>
      </c>
      <c r="H95" s="26"/>
      <c r="I95" s="26">
        <f>+G95</f>
        <v>9.1585300000588177E-2</v>
      </c>
      <c r="J95" s="26"/>
      <c r="L95" s="26"/>
      <c r="M95" s="26"/>
      <c r="N95" s="26"/>
      <c r="O95" s="26">
        <f ca="1">+C$11+C$12*F95</f>
        <v>1.9687521172548531E-2</v>
      </c>
      <c r="P95" s="26"/>
      <c r="Q95" s="27">
        <f>+C95-15018.5</f>
        <v>9888.1670000000013</v>
      </c>
    </row>
    <row r="96" spans="1:17" ht="12.95" customHeight="1" x14ac:dyDescent="0.2">
      <c r="A96" s="59" t="s">
        <v>77</v>
      </c>
      <c r="B96" s="60" t="s">
        <v>52</v>
      </c>
      <c r="C96" s="59">
        <v>24975.579000000002</v>
      </c>
      <c r="D96" s="59" t="s">
        <v>70</v>
      </c>
      <c r="E96" s="26">
        <f>+(C96-C$7)/C$8</f>
        <v>-19719.066737025409</v>
      </c>
      <c r="F96" s="26">
        <f>ROUND(2*E96,0)/2</f>
        <v>-19719</v>
      </c>
      <c r="G96" s="26">
        <f>+C96-(C$7+F96*C$8)</f>
        <v>-9.3157800001790747E-2</v>
      </c>
      <c r="H96" s="26"/>
      <c r="I96" s="26">
        <f>+G96</f>
        <v>-9.3157800001790747E-2</v>
      </c>
      <c r="J96" s="26"/>
      <c r="L96" s="26"/>
      <c r="M96" s="26"/>
      <c r="N96" s="26"/>
      <c r="O96" s="26">
        <f ca="1">+C$11+C$12*F96</f>
        <v>1.964383702035789E-2</v>
      </c>
      <c r="P96" s="26"/>
      <c r="Q96" s="27">
        <f>+C96-15018.5</f>
        <v>9957.0790000000015</v>
      </c>
    </row>
    <row r="97" spans="1:18" ht="12.95" customHeight="1" x14ac:dyDescent="0.2">
      <c r="A97" s="59" t="s">
        <v>77</v>
      </c>
      <c r="B97" s="60" t="s">
        <v>39</v>
      </c>
      <c r="C97" s="59">
        <v>24980.537</v>
      </c>
      <c r="D97" s="59" t="s">
        <v>70</v>
      </c>
      <c r="E97" s="26">
        <f>+(C97-C$7)/C$8</f>
        <v>-19715.514890889266</v>
      </c>
      <c r="F97" s="26">
        <f>ROUND(2*E97,0)/2</f>
        <v>-19715.5</v>
      </c>
      <c r="G97" s="26">
        <f>+C97-(C$7+F97*C$8)</f>
        <v>-2.0786100001714658E-2</v>
      </c>
      <c r="H97" s="26"/>
      <c r="I97" s="26">
        <f>+G97</f>
        <v>-2.0786100001714658E-2</v>
      </c>
      <c r="J97" s="26"/>
      <c r="L97" s="26"/>
      <c r="M97" s="26"/>
      <c r="N97" s="26"/>
      <c r="O97" s="26">
        <f ca="1">+C$11+C$12*F97</f>
        <v>1.9640748241920167E-2</v>
      </c>
      <c r="P97" s="26"/>
      <c r="Q97" s="27">
        <f>+C97-15018.5</f>
        <v>9962.0370000000003</v>
      </c>
    </row>
    <row r="98" spans="1:18" ht="12.95" customHeight="1" x14ac:dyDescent="0.2">
      <c r="A98" s="59" t="s">
        <v>77</v>
      </c>
      <c r="B98" s="60" t="s">
        <v>52</v>
      </c>
      <c r="C98" s="59">
        <v>25180.86</v>
      </c>
      <c r="D98" s="59" t="s">
        <v>70</v>
      </c>
      <c r="E98" s="26">
        <f>+(C98-C$7)/C$8</f>
        <v>-19572.006122528808</v>
      </c>
      <c r="F98" s="26">
        <f>ROUND(2*E98,0)/2</f>
        <v>-19572</v>
      </c>
      <c r="G98" s="26">
        <f>+C98-(C$7+F98*C$8)</f>
        <v>-8.5464000003412366E-3</v>
      </c>
      <c r="H98" s="26"/>
      <c r="I98" s="26">
        <f>+G98</f>
        <v>-8.5464000003412366E-3</v>
      </c>
      <c r="J98" s="26"/>
      <c r="L98" s="26"/>
      <c r="M98" s="26"/>
      <c r="N98" s="26"/>
      <c r="O98" s="26">
        <f ca="1">+C$11+C$12*F98</f>
        <v>1.9514108325973566E-2</v>
      </c>
      <c r="P98" s="26"/>
      <c r="Q98" s="27">
        <f>+C98-15018.5</f>
        <v>10162.36</v>
      </c>
    </row>
    <row r="99" spans="1:18" ht="12.95" customHeight="1" x14ac:dyDescent="0.2">
      <c r="A99" s="59" t="s">
        <v>77</v>
      </c>
      <c r="B99" s="60" t="s">
        <v>52</v>
      </c>
      <c r="C99" s="59">
        <v>25229.768</v>
      </c>
      <c r="D99" s="59" t="s">
        <v>70</v>
      </c>
      <c r="E99" s="26">
        <f>+(C99-C$7)/C$8</f>
        <v>-19536.969073148688</v>
      </c>
      <c r="F99" s="26">
        <f>ROUND(2*E99,0)/2</f>
        <v>-19537</v>
      </c>
      <c r="G99" s="26">
        <f>+C99-(C$7+F99*C$8)</f>
        <v>4.3170599998120451E-2</v>
      </c>
      <c r="H99" s="26"/>
      <c r="I99" s="26">
        <f>+G99</f>
        <v>4.3170599998120451E-2</v>
      </c>
      <c r="J99" s="26"/>
      <c r="L99" s="26"/>
      <c r="M99" s="26"/>
      <c r="N99" s="26"/>
      <c r="O99" s="26">
        <f ca="1">+C$11+C$12*F99</f>
        <v>1.9483220541596343E-2</v>
      </c>
      <c r="P99" s="26"/>
      <c r="Q99" s="27">
        <f>+C99-15018.5</f>
        <v>10211.268</v>
      </c>
    </row>
    <row r="100" spans="1:18" ht="12.95" customHeight="1" x14ac:dyDescent="0.2">
      <c r="A100" s="59" t="s">
        <v>77</v>
      </c>
      <c r="B100" s="60" t="s">
        <v>52</v>
      </c>
      <c r="C100" s="59">
        <v>25536.785</v>
      </c>
      <c r="D100" s="59" t="s">
        <v>70</v>
      </c>
      <c r="E100" s="26">
        <f>+(C100-C$7)/C$8</f>
        <v>-19317.026123334024</v>
      </c>
      <c r="F100" s="26">
        <f>ROUND(2*E100,0)/2</f>
        <v>-19317</v>
      </c>
      <c r="G100" s="26">
        <f>+C100-(C$7+F100*C$8)</f>
        <v>-3.6465400000452064E-2</v>
      </c>
      <c r="H100" s="26"/>
      <c r="I100" s="26">
        <f>+G100</f>
        <v>-3.6465400000452064E-2</v>
      </c>
      <c r="J100" s="26"/>
      <c r="L100" s="26"/>
      <c r="M100" s="26"/>
      <c r="N100" s="26"/>
      <c r="O100" s="26">
        <f ca="1">+C$11+C$12*F100</f>
        <v>1.928906875408239E-2</v>
      </c>
      <c r="P100" s="26"/>
      <c r="Q100" s="27">
        <f>+C100-15018.5</f>
        <v>10518.285</v>
      </c>
    </row>
    <row r="101" spans="1:18" ht="12.95" customHeight="1" x14ac:dyDescent="0.2">
      <c r="A101" s="59" t="s">
        <v>77</v>
      </c>
      <c r="B101" s="60" t="s">
        <v>52</v>
      </c>
      <c r="C101" s="59">
        <v>25645.627</v>
      </c>
      <c r="D101" s="59" t="s">
        <v>70</v>
      </c>
      <c r="E101" s="26">
        <f>+(C101-C$7)/C$8</f>
        <v>-19239.053142868033</v>
      </c>
      <c r="F101" s="26">
        <f>ROUND(2*E101,0)/2</f>
        <v>-19239</v>
      </c>
      <c r="G101" s="26">
        <f>+C101-(C$7+F101*C$8)</f>
        <v>-7.4181800002406817E-2</v>
      </c>
      <c r="H101" s="26"/>
      <c r="I101" s="26">
        <f>+G101</f>
        <v>-7.4181800002406817E-2</v>
      </c>
      <c r="J101" s="26"/>
      <c r="L101" s="26"/>
      <c r="M101" s="26"/>
      <c r="N101" s="26"/>
      <c r="O101" s="26">
        <f ca="1">+C$11+C$12*F101</f>
        <v>1.9220233120327442E-2</v>
      </c>
      <c r="P101" s="26"/>
      <c r="Q101" s="27">
        <f>+C101-15018.5</f>
        <v>10627.127</v>
      </c>
    </row>
    <row r="102" spans="1:18" ht="12.95" customHeight="1" x14ac:dyDescent="0.2">
      <c r="A102" s="59" t="s">
        <v>77</v>
      </c>
      <c r="B102" s="60" t="s">
        <v>39</v>
      </c>
      <c r="C102" s="59">
        <v>25873.838</v>
      </c>
      <c r="D102" s="59" t="s">
        <v>70</v>
      </c>
      <c r="E102" s="26">
        <f>+(C102-C$7)/C$8</f>
        <v>-19075.565777281914</v>
      </c>
      <c r="F102" s="26">
        <f>ROUND(2*E102,0)/2</f>
        <v>-19075.5</v>
      </c>
      <c r="G102" s="26">
        <f>+C102-(C$7+F102*C$8)</f>
        <v>-9.1818100001546554E-2</v>
      </c>
      <c r="H102" s="26"/>
      <c r="I102" s="26">
        <f>+G102</f>
        <v>-9.1818100001546554E-2</v>
      </c>
      <c r="J102" s="26"/>
      <c r="L102" s="26"/>
      <c r="M102" s="26"/>
      <c r="N102" s="26"/>
      <c r="O102" s="26">
        <f ca="1">+C$11+C$12*F102</f>
        <v>1.9075943041879571E-2</v>
      </c>
      <c r="P102" s="26"/>
      <c r="Q102" s="27">
        <f>+C102-15018.5</f>
        <v>10855.338</v>
      </c>
    </row>
    <row r="103" spans="1:18" ht="12.95" customHeight="1" x14ac:dyDescent="0.2">
      <c r="A103" s="59" t="s">
        <v>77</v>
      </c>
      <c r="B103" s="60" t="s">
        <v>52</v>
      </c>
      <c r="C103" s="59">
        <v>25878.879000000001</v>
      </c>
      <c r="D103" s="59" t="s">
        <v>70</v>
      </c>
      <c r="E103" s="26">
        <f>+(C103-C$7)/C$8</f>
        <v>-19071.954471034976</v>
      </c>
      <c r="F103" s="26">
        <f>ROUND(2*E103,0)/2</f>
        <v>-19072</v>
      </c>
      <c r="G103" s="26">
        <f>+C103-(C$7+F103*C$8)</f>
        <v>6.3553599997248966E-2</v>
      </c>
      <c r="H103" s="26"/>
      <c r="I103" s="26">
        <f>+G103</f>
        <v>6.3553599997248966E-2</v>
      </c>
      <c r="J103" s="26"/>
      <c r="L103" s="26"/>
      <c r="M103" s="26"/>
      <c r="N103" s="26"/>
      <c r="O103" s="26">
        <f ca="1">+C$11+C$12*F103</f>
        <v>1.9072854263441848E-2</v>
      </c>
      <c r="P103" s="26"/>
      <c r="Q103" s="27">
        <f>+C103-15018.5</f>
        <v>10860.379000000001</v>
      </c>
    </row>
    <row r="104" spans="1:18" ht="12.95" customHeight="1" x14ac:dyDescent="0.2">
      <c r="A104" s="59" t="s">
        <v>77</v>
      </c>
      <c r="B104" s="60" t="s">
        <v>52</v>
      </c>
      <c r="C104" s="59">
        <v>25987.661</v>
      </c>
      <c r="D104" s="59" t="s">
        <v>70</v>
      </c>
      <c r="E104" s="26">
        <f>+(C104-C$7)/C$8</f>
        <v>-18994.024473781603</v>
      </c>
      <c r="F104" s="26">
        <f>ROUND(2*E104,0)/2</f>
        <v>-18994</v>
      </c>
      <c r="G104" s="26">
        <f>+C104-(C$7+F104*C$8)</f>
        <v>-3.416280000237748E-2</v>
      </c>
      <c r="H104" s="26"/>
      <c r="I104" s="26">
        <f>+G104</f>
        <v>-3.416280000237748E-2</v>
      </c>
      <c r="J104" s="26"/>
      <c r="L104" s="26"/>
      <c r="M104" s="26"/>
      <c r="N104" s="26"/>
      <c r="O104" s="26">
        <f ca="1">+C$11+C$12*F104</f>
        <v>1.9004018629686901E-2</v>
      </c>
      <c r="P104" s="26"/>
      <c r="Q104" s="27">
        <f>+C104-15018.5</f>
        <v>10969.161</v>
      </c>
    </row>
    <row r="105" spans="1:18" ht="12.95" customHeight="1" x14ac:dyDescent="0.2">
      <c r="A105" s="59" t="s">
        <v>77</v>
      </c>
      <c r="B105" s="60" t="s">
        <v>52</v>
      </c>
      <c r="C105" s="59">
        <v>26022.673999999999</v>
      </c>
      <c r="D105" s="59" t="s">
        <v>70</v>
      </c>
      <c r="E105" s="26">
        <f>+(C105-C$7)/C$8</f>
        <v>-18968.941620057343</v>
      </c>
      <c r="F105" s="26">
        <f>ROUND(2*E105,0)/2</f>
        <v>-18969</v>
      </c>
      <c r="G105" s="26">
        <f>+C105-(C$7+F105*C$8)</f>
        <v>8.1492199995409464E-2</v>
      </c>
      <c r="H105" s="26"/>
      <c r="I105" s="26">
        <f>+G105</f>
        <v>8.1492199995409464E-2</v>
      </c>
      <c r="J105" s="26"/>
      <c r="L105" s="26"/>
      <c r="M105" s="26"/>
      <c r="N105" s="26"/>
      <c r="O105" s="26">
        <f ca="1">+C$11+C$12*F105</f>
        <v>1.8981955926560316E-2</v>
      </c>
      <c r="P105" s="26"/>
      <c r="Q105" s="27">
        <f>+C105-15018.5</f>
        <v>11004.173999999999</v>
      </c>
    </row>
    <row r="106" spans="1:18" ht="12.95" customHeight="1" x14ac:dyDescent="0.2">
      <c r="A106" s="59" t="s">
        <v>77</v>
      </c>
      <c r="B106" s="60" t="s">
        <v>52</v>
      </c>
      <c r="C106" s="59">
        <v>26029.597000000002</v>
      </c>
      <c r="D106" s="59" t="s">
        <v>70</v>
      </c>
      <c r="E106" s="26">
        <f>+(C106-C$7)/C$8</f>
        <v>-18963.982073707899</v>
      </c>
      <c r="F106" s="26">
        <f>ROUND(2*E106,0)/2</f>
        <v>-18964</v>
      </c>
      <c r="G106" s="26">
        <f>+C106-(C$7+F106*C$8)</f>
        <v>2.5023199999850476E-2</v>
      </c>
      <c r="H106" s="26"/>
      <c r="I106" s="26">
        <f>+G106</f>
        <v>2.5023199999850476E-2</v>
      </c>
      <c r="J106" s="26"/>
      <c r="L106" s="26"/>
      <c r="M106" s="26"/>
      <c r="N106" s="26"/>
      <c r="O106" s="26">
        <f ca="1">+C$11+C$12*F106</f>
        <v>1.8977543385934999E-2</v>
      </c>
      <c r="P106" s="26"/>
      <c r="Q106" s="27">
        <f>+C106-15018.5</f>
        <v>11011.097000000002</v>
      </c>
    </row>
    <row r="107" spans="1:18" ht="12.95" customHeight="1" x14ac:dyDescent="0.2">
      <c r="A107" s="59" t="s">
        <v>323</v>
      </c>
      <c r="B107" s="60" t="s">
        <v>52</v>
      </c>
      <c r="C107" s="59">
        <v>26057.47</v>
      </c>
      <c r="D107" s="59" t="s">
        <v>70</v>
      </c>
      <c r="E107" s="26">
        <f>+(C107-C$7)/C$8</f>
        <v>-18944.014222285394</v>
      </c>
      <c r="F107" s="26">
        <f>ROUND(2*E107,0)/2</f>
        <v>-18944</v>
      </c>
      <c r="G107" s="26">
        <f>+C107-(C$7+F107*C$8)</f>
        <v>-1.9852800000080606E-2</v>
      </c>
      <c r="H107" s="26"/>
      <c r="I107" s="26">
        <f>+G107</f>
        <v>-1.9852800000080606E-2</v>
      </c>
      <c r="J107" s="26"/>
      <c r="L107" s="26"/>
      <c r="M107" s="26"/>
      <c r="N107" s="26"/>
      <c r="O107" s="26">
        <f ca="1">+C$11+C$12*F107</f>
        <v>1.8959893223433728E-2</v>
      </c>
      <c r="P107" s="26"/>
      <c r="Q107" s="27">
        <f>+C107-15018.5</f>
        <v>11038.970000000001</v>
      </c>
    </row>
    <row r="108" spans="1:18" ht="12.95" customHeight="1" x14ac:dyDescent="0.2">
      <c r="A108" s="26" t="s">
        <v>13</v>
      </c>
      <c r="B108" s="26"/>
      <c r="C108" s="30">
        <v>26057.474999999999</v>
      </c>
      <c r="D108" s="30" t="s">
        <v>15</v>
      </c>
      <c r="E108" s="26">
        <f>+(C108-C$7)/C$8</f>
        <v>-18944.010640351011</v>
      </c>
      <c r="F108" s="26">
        <f>ROUND(2*E108,0)/2</f>
        <v>-18944</v>
      </c>
      <c r="G108" s="26">
        <f>+C108-(C$7+F108*C$8)</f>
        <v>-1.4852800002699951E-2</v>
      </c>
      <c r="H108" s="26">
        <f>+G108</f>
        <v>-1.4852800002699951E-2</v>
      </c>
      <c r="I108" s="26"/>
      <c r="J108" s="26"/>
      <c r="K108" s="26"/>
      <c r="L108" s="26"/>
      <c r="M108" s="26"/>
      <c r="N108" s="26"/>
      <c r="O108" s="26">
        <f ca="1">+C$11+C$12*F108</f>
        <v>1.8959893223433728E-2</v>
      </c>
      <c r="P108" s="26"/>
      <c r="Q108" s="27">
        <f>+C108-15018.5</f>
        <v>11038.974999999999</v>
      </c>
      <c r="R108" s="26"/>
    </row>
    <row r="109" spans="1:18" ht="12.95" customHeight="1" x14ac:dyDescent="0.2">
      <c r="A109" s="59" t="s">
        <v>77</v>
      </c>
      <c r="B109" s="60" t="s">
        <v>52</v>
      </c>
      <c r="C109" s="59">
        <v>26103.57</v>
      </c>
      <c r="D109" s="59" t="s">
        <v>70</v>
      </c>
      <c r="E109" s="26">
        <f>+(C109-C$7)/C$8</f>
        <v>-18910.988787255879</v>
      </c>
      <c r="F109" s="26">
        <f>ROUND(2*E109,0)/2</f>
        <v>-18911</v>
      </c>
      <c r="G109" s="26">
        <f>+C109-(C$7+F109*C$8)</f>
        <v>1.565179999670363E-2</v>
      </c>
      <c r="H109" s="26"/>
      <c r="I109" s="26">
        <f>+G109</f>
        <v>1.565179999670363E-2</v>
      </c>
      <c r="J109" s="26"/>
      <c r="L109" s="26"/>
      <c r="M109" s="26"/>
      <c r="N109" s="26"/>
      <c r="O109" s="26">
        <f ca="1">+C$11+C$12*F109</f>
        <v>1.8930770455306636E-2</v>
      </c>
      <c r="P109" s="26"/>
      <c r="Q109" s="27">
        <f>+C109-15018.5</f>
        <v>11085.07</v>
      </c>
    </row>
    <row r="110" spans="1:18" ht="12.95" customHeight="1" x14ac:dyDescent="0.2">
      <c r="A110" s="59" t="s">
        <v>77</v>
      </c>
      <c r="B110" s="60" t="s">
        <v>52</v>
      </c>
      <c r="C110" s="59">
        <v>26280.816999999999</v>
      </c>
      <c r="D110" s="59" t="s">
        <v>70</v>
      </c>
      <c r="E110" s="26">
        <f>+(C110-C$7)/C$8</f>
        <v>-18784.01136246898</v>
      </c>
      <c r="F110" s="26">
        <f>ROUND(2*E110,0)/2</f>
        <v>-18784</v>
      </c>
      <c r="G110" s="26">
        <f>+C110-(C$7+F110*C$8)</f>
        <v>-1.5860800001973985E-2</v>
      </c>
      <c r="H110" s="26"/>
      <c r="I110" s="26">
        <f>+G110</f>
        <v>-1.5860800001973985E-2</v>
      </c>
      <c r="J110" s="26"/>
      <c r="L110" s="26"/>
      <c r="M110" s="26"/>
      <c r="N110" s="26"/>
      <c r="O110" s="26">
        <f ca="1">+C$11+C$12*F110</f>
        <v>1.8818691923423579E-2</v>
      </c>
      <c r="P110" s="26"/>
      <c r="Q110" s="27">
        <f>+C110-15018.5</f>
        <v>11262.316999999999</v>
      </c>
    </row>
    <row r="111" spans="1:18" ht="12.95" customHeight="1" x14ac:dyDescent="0.2">
      <c r="A111" s="59" t="s">
        <v>77</v>
      </c>
      <c r="B111" s="60" t="s">
        <v>39</v>
      </c>
      <c r="C111" s="59">
        <v>26282.838</v>
      </c>
      <c r="D111" s="59" t="s">
        <v>70</v>
      </c>
      <c r="E111" s="26">
        <f>+(C111-C$7)/C$8</f>
        <v>-18782.563544590572</v>
      </c>
      <c r="F111" s="26">
        <f>ROUND(2*E111,0)/2</f>
        <v>-18782.5</v>
      </c>
      <c r="G111" s="26">
        <f>+C111-(C$7+F111*C$8)</f>
        <v>-8.8701500000752276E-2</v>
      </c>
      <c r="H111" s="26"/>
      <c r="I111" s="26">
        <f>+G111</f>
        <v>-8.8701500000752276E-2</v>
      </c>
      <c r="J111" s="26"/>
      <c r="L111" s="26"/>
      <c r="M111" s="26"/>
      <c r="N111" s="26"/>
      <c r="O111" s="26">
        <f ca="1">+C$11+C$12*F111</f>
        <v>1.8817368161235984E-2</v>
      </c>
      <c r="P111" s="26"/>
      <c r="Q111" s="27">
        <f>+C111-15018.5</f>
        <v>11264.338</v>
      </c>
    </row>
    <row r="112" spans="1:18" ht="12.95" customHeight="1" x14ac:dyDescent="0.2">
      <c r="A112" s="59" t="s">
        <v>323</v>
      </c>
      <c r="B112" s="60" t="s">
        <v>52</v>
      </c>
      <c r="C112" s="59">
        <v>26353.404999999999</v>
      </c>
      <c r="D112" s="59" t="s">
        <v>70</v>
      </c>
      <c r="E112" s="26">
        <f>+(C112-C$7)/C$8</f>
        <v>-18732.010271841598</v>
      </c>
      <c r="F112" s="26">
        <f>ROUND(2*E112,0)/2</f>
        <v>-18732</v>
      </c>
      <c r="G112" s="26">
        <f>+C112-(C$7+F112*C$8)</f>
        <v>-1.4338400003907736E-2</v>
      </c>
      <c r="H112" s="26"/>
      <c r="I112" s="26">
        <f>+G112</f>
        <v>-1.4338400003907736E-2</v>
      </c>
      <c r="J112" s="26"/>
      <c r="L112" s="26"/>
      <c r="M112" s="26"/>
      <c r="N112" s="26"/>
      <c r="O112" s="26">
        <f ca="1">+C$11+C$12*F112</f>
        <v>1.877280150092028E-2</v>
      </c>
      <c r="P112" s="26"/>
      <c r="Q112" s="27">
        <f>+C112-15018.5</f>
        <v>11334.904999999999</v>
      </c>
    </row>
    <row r="113" spans="1:17" ht="12.95" customHeight="1" x14ac:dyDescent="0.2">
      <c r="A113" s="59" t="s">
        <v>323</v>
      </c>
      <c r="B113" s="60" t="s">
        <v>39</v>
      </c>
      <c r="C113" s="59">
        <v>26365.288</v>
      </c>
      <c r="D113" s="59" t="s">
        <v>70</v>
      </c>
      <c r="E113" s="26">
        <f>+(C113-C$7)/C$8</f>
        <v>-18723.497446582256</v>
      </c>
      <c r="F113" s="26">
        <f>ROUND(2*E113,0)/2</f>
        <v>-18723.5</v>
      </c>
      <c r="G113" s="26">
        <f>+C113-(C$7+F113*C$8)</f>
        <v>3.5642999973788392E-3</v>
      </c>
      <c r="H113" s="26"/>
      <c r="I113" s="26">
        <f>+G113</f>
        <v>3.5642999973788392E-3</v>
      </c>
      <c r="J113" s="26"/>
      <c r="L113" s="26"/>
      <c r="M113" s="26"/>
      <c r="N113" s="26"/>
      <c r="O113" s="26">
        <f ca="1">+C$11+C$12*F113</f>
        <v>1.8765300181857243E-2</v>
      </c>
      <c r="P113" s="26"/>
      <c r="Q113" s="27">
        <f>+C113-15018.5</f>
        <v>11346.788</v>
      </c>
    </row>
    <row r="114" spans="1:17" ht="12.95" customHeight="1" x14ac:dyDescent="0.2">
      <c r="A114" s="59" t="s">
        <v>77</v>
      </c>
      <c r="B114" s="60" t="s">
        <v>52</v>
      </c>
      <c r="C114" s="59">
        <v>26403.616000000002</v>
      </c>
      <c r="D114" s="59" t="s">
        <v>70</v>
      </c>
      <c r="E114" s="26">
        <f>+(C114-C$7)/C$8</f>
        <v>-18696.039770360752</v>
      </c>
      <c r="F114" s="26">
        <f>ROUND(2*E114,0)/2</f>
        <v>-18696</v>
      </c>
      <c r="G114" s="26">
        <f>+C114-(C$7+F114*C$8)</f>
        <v>-5.5515200001536869E-2</v>
      </c>
      <c r="H114" s="26"/>
      <c r="I114" s="26">
        <f>+G114</f>
        <v>-5.5515200001536869E-2</v>
      </c>
      <c r="J114" s="26"/>
      <c r="L114" s="26"/>
      <c r="M114" s="26"/>
      <c r="N114" s="26"/>
      <c r="O114" s="26">
        <f ca="1">+C$11+C$12*F114</f>
        <v>1.8741031208417996E-2</v>
      </c>
      <c r="P114" s="26"/>
      <c r="Q114" s="27">
        <f>+C114-15018.5</f>
        <v>11385.116000000002</v>
      </c>
    </row>
    <row r="115" spans="1:17" ht="12.95" customHeight="1" x14ac:dyDescent="0.2">
      <c r="A115" s="59" t="s">
        <v>77</v>
      </c>
      <c r="B115" s="60" t="s">
        <v>39</v>
      </c>
      <c r="C115" s="59">
        <v>26722.600999999999</v>
      </c>
      <c r="D115" s="59" t="s">
        <v>70</v>
      </c>
      <c r="E115" s="26">
        <f>+(C115-C$7)/C$8</f>
        <v>-18467.523102402207</v>
      </c>
      <c r="F115" s="26">
        <f>ROUND(2*E115,0)/2</f>
        <v>-18467.5</v>
      </c>
      <c r="G115" s="26">
        <f>+C115-(C$7+F115*C$8)</f>
        <v>-3.2248500003333902E-2</v>
      </c>
      <c r="H115" s="26"/>
      <c r="I115" s="26">
        <f>+G115</f>
        <v>-3.2248500003333902E-2</v>
      </c>
      <c r="J115" s="26"/>
      <c r="L115" s="26"/>
      <c r="M115" s="26"/>
      <c r="N115" s="26"/>
      <c r="O115" s="26">
        <f ca="1">+C$11+C$12*F115</f>
        <v>1.8539378101841003E-2</v>
      </c>
      <c r="P115" s="26"/>
      <c r="Q115" s="27">
        <f>+C115-15018.5</f>
        <v>11704.100999999999</v>
      </c>
    </row>
    <row r="116" spans="1:17" ht="12.95" customHeight="1" x14ac:dyDescent="0.2">
      <c r="A116" s="59" t="s">
        <v>77</v>
      </c>
      <c r="B116" s="60" t="s">
        <v>52</v>
      </c>
      <c r="C116" s="59">
        <v>26734.532999999999</v>
      </c>
      <c r="D116" s="59" t="s">
        <v>70</v>
      </c>
      <c r="E116" s="26">
        <f>+(C116-C$7)/C$8</f>
        <v>-18458.975174185889</v>
      </c>
      <c r="F116" s="26">
        <f>ROUND(2*E116,0)/2</f>
        <v>-18459</v>
      </c>
      <c r="G116" s="26">
        <f>+C116-(C$7+F116*C$8)</f>
        <v>3.4654199997021351E-2</v>
      </c>
      <c r="H116" s="26"/>
      <c r="I116" s="26">
        <f>+G116</f>
        <v>3.4654199997021351E-2</v>
      </c>
      <c r="J116" s="26"/>
      <c r="L116" s="26"/>
      <c r="M116" s="26"/>
      <c r="N116" s="26"/>
      <c r="O116" s="26">
        <f ca="1">+C$11+C$12*F116</f>
        <v>1.8531876782777963E-2</v>
      </c>
      <c r="P116" s="26"/>
      <c r="Q116" s="27">
        <f>+C116-15018.5</f>
        <v>11716.032999999999</v>
      </c>
    </row>
    <row r="117" spans="1:17" ht="12.95" customHeight="1" x14ac:dyDescent="0.2">
      <c r="A117" s="59" t="s">
        <v>77</v>
      </c>
      <c r="B117" s="60" t="s">
        <v>52</v>
      </c>
      <c r="C117" s="59">
        <v>26738.738000000001</v>
      </c>
      <c r="D117" s="59" t="s">
        <v>70</v>
      </c>
      <c r="E117" s="26">
        <f>+(C117-C$7)/C$8</f>
        <v>-18455.962767368121</v>
      </c>
      <c r="F117" s="26">
        <f>ROUND(2*E117,0)/2</f>
        <v>-18456</v>
      </c>
      <c r="G117" s="26">
        <f>+C117-(C$7+F117*C$8)</f>
        <v>5.197279999993043E-2</v>
      </c>
      <c r="H117" s="26"/>
      <c r="I117" s="26">
        <f>+G117</f>
        <v>5.197279999993043E-2</v>
      </c>
      <c r="J117" s="26"/>
      <c r="L117" s="26"/>
      <c r="M117" s="26"/>
      <c r="N117" s="26"/>
      <c r="O117" s="26">
        <f ca="1">+C$11+C$12*F117</f>
        <v>1.8529229258402773E-2</v>
      </c>
      <c r="P117" s="26"/>
      <c r="Q117" s="27">
        <f>+C117-15018.5</f>
        <v>11720.238000000001</v>
      </c>
    </row>
    <row r="118" spans="1:17" ht="12.95" customHeight="1" x14ac:dyDescent="0.2">
      <c r="A118" s="59" t="s">
        <v>77</v>
      </c>
      <c r="B118" s="60" t="s">
        <v>52</v>
      </c>
      <c r="C118" s="59">
        <v>26752.719000000001</v>
      </c>
      <c r="D118" s="59" t="s">
        <v>70</v>
      </c>
      <c r="E118" s="26">
        <f>+(C118-C$7)/C$8</f>
        <v>-18445.946962440841</v>
      </c>
      <c r="F118" s="26">
        <f>ROUND(2*E118,0)/2</f>
        <v>-18446</v>
      </c>
      <c r="G118" s="26">
        <f>+C118-(C$7+F118*C$8)</f>
        <v>7.4034799999935785E-2</v>
      </c>
      <c r="H118" s="26"/>
      <c r="I118" s="26">
        <f>+G118</f>
        <v>7.4034799999935785E-2</v>
      </c>
      <c r="J118" s="26"/>
      <c r="L118" s="26"/>
      <c r="M118" s="26"/>
      <c r="N118" s="26"/>
      <c r="O118" s="26">
        <f ca="1">+C$11+C$12*F118</f>
        <v>1.8520404177152137E-2</v>
      </c>
      <c r="P118" s="26"/>
      <c r="Q118" s="27">
        <f>+C118-15018.5</f>
        <v>11734.219000000001</v>
      </c>
    </row>
    <row r="119" spans="1:17" ht="12.95" customHeight="1" x14ac:dyDescent="0.2">
      <c r="A119" s="59" t="s">
        <v>77</v>
      </c>
      <c r="B119" s="60" t="s">
        <v>39</v>
      </c>
      <c r="C119" s="59">
        <v>26761.668000000001</v>
      </c>
      <c r="D119" s="59" t="s">
        <v>70</v>
      </c>
      <c r="E119" s="26">
        <f>+(C119-C$7)/C$8</f>
        <v>-18439.536016278602</v>
      </c>
      <c r="F119" s="26">
        <f>ROUND(2*E119,0)/2</f>
        <v>-18439.5</v>
      </c>
      <c r="G119" s="26">
        <f>+C119-(C$7+F119*C$8)</f>
        <v>-5.0274900000658818E-2</v>
      </c>
      <c r="H119" s="26"/>
      <c r="I119" s="26">
        <f>+G119</f>
        <v>-5.0274900000658818E-2</v>
      </c>
      <c r="J119" s="26"/>
      <c r="L119" s="26"/>
      <c r="M119" s="26"/>
      <c r="N119" s="26"/>
      <c r="O119" s="26">
        <f ca="1">+C$11+C$12*F119</f>
        <v>1.8514667874339228E-2</v>
      </c>
      <c r="P119" s="26"/>
      <c r="Q119" s="27">
        <f>+C119-15018.5</f>
        <v>11743.168000000001</v>
      </c>
    </row>
    <row r="120" spans="1:17" ht="12.95" customHeight="1" x14ac:dyDescent="0.2">
      <c r="A120" s="59" t="s">
        <v>323</v>
      </c>
      <c r="B120" s="60" t="s">
        <v>39</v>
      </c>
      <c r="C120" s="59">
        <v>26792.39</v>
      </c>
      <c r="D120" s="59" t="s">
        <v>70</v>
      </c>
      <c r="E120" s="26">
        <f>+(C120-C$7)/C$8</f>
        <v>-18417.527178643533</v>
      </c>
      <c r="F120" s="26">
        <f>ROUND(2*E120,0)/2</f>
        <v>-18417.5</v>
      </c>
      <c r="G120" s="26">
        <f>+C120-(C$7+F120*C$8)</f>
        <v>-3.7938500001473585E-2</v>
      </c>
      <c r="H120" s="26"/>
      <c r="I120" s="26">
        <f>+G120</f>
        <v>-3.7938500001473585E-2</v>
      </c>
      <c r="J120" s="26"/>
      <c r="L120" s="26"/>
      <c r="M120" s="26"/>
      <c r="N120" s="26"/>
      <c r="O120" s="26">
        <f ca="1">+C$11+C$12*F120</f>
        <v>1.8495252695587831E-2</v>
      </c>
      <c r="P120" s="26"/>
      <c r="Q120" s="27">
        <f>+C120-15018.5</f>
        <v>11773.89</v>
      </c>
    </row>
    <row r="121" spans="1:17" ht="12.95" customHeight="1" x14ac:dyDescent="0.2">
      <c r="A121" s="59" t="s">
        <v>77</v>
      </c>
      <c r="B121" s="60" t="s">
        <v>39</v>
      </c>
      <c r="C121" s="59">
        <v>27022.834999999999</v>
      </c>
      <c r="D121" s="59" t="s">
        <v>70</v>
      </c>
      <c r="E121" s="26">
        <f>+(C121-C$7)/C$8</f>
        <v>-18252.439404774206</v>
      </c>
      <c r="F121" s="26">
        <f>ROUND(2*E121,0)/2</f>
        <v>-18252.5</v>
      </c>
      <c r="G121" s="26">
        <f>+C121-(C$7+F121*C$8)</f>
        <v>8.4584499996708473E-2</v>
      </c>
      <c r="H121" s="26"/>
      <c r="I121" s="26">
        <f>+G121</f>
        <v>8.4584499996708473E-2</v>
      </c>
      <c r="J121" s="26"/>
      <c r="L121" s="26"/>
      <c r="M121" s="26"/>
      <c r="N121" s="26"/>
      <c r="O121" s="26">
        <f ca="1">+C$11+C$12*F121</f>
        <v>1.8349638854952364E-2</v>
      </c>
      <c r="P121" s="26"/>
      <c r="Q121" s="27">
        <f>+C121-15018.5</f>
        <v>12004.334999999999</v>
      </c>
    </row>
    <row r="122" spans="1:17" ht="12.95" customHeight="1" x14ac:dyDescent="0.2">
      <c r="A122" s="59" t="s">
        <v>323</v>
      </c>
      <c r="B122" s="60" t="s">
        <v>39</v>
      </c>
      <c r="C122" s="59">
        <v>27042.268</v>
      </c>
      <c r="D122" s="59" t="s">
        <v>70</v>
      </c>
      <c r="E122" s="26">
        <f>+(C122-C$7)/C$8</f>
        <v>-18238.517858593543</v>
      </c>
      <c r="F122" s="26">
        <f>ROUND(2*E122,0)/2</f>
        <v>-18238.5</v>
      </c>
      <c r="G122" s="26">
        <f>+C122-(C$7+F122*C$8)</f>
        <v>-2.4928700000600656E-2</v>
      </c>
      <c r="H122" s="26"/>
      <c r="I122" s="26">
        <f>+G122</f>
        <v>-2.4928700000600656E-2</v>
      </c>
      <c r="J122" s="26"/>
      <c r="L122" s="26"/>
      <c r="M122" s="26"/>
      <c r="N122" s="26"/>
      <c r="O122" s="26">
        <f ca="1">+C$11+C$12*F122</f>
        <v>1.8337283741201478E-2</v>
      </c>
      <c r="P122" s="26"/>
      <c r="Q122" s="27">
        <f>+C122-15018.5</f>
        <v>12023.768</v>
      </c>
    </row>
    <row r="123" spans="1:17" ht="12.95" customHeight="1" x14ac:dyDescent="0.2">
      <c r="A123" s="59" t="s">
        <v>77</v>
      </c>
      <c r="B123" s="60" t="s">
        <v>39</v>
      </c>
      <c r="C123" s="59">
        <v>27043.762999999999</v>
      </c>
      <c r="D123" s="59" t="s">
        <v>70</v>
      </c>
      <c r="E123" s="26">
        <f>+(C123-C$7)/C$8</f>
        <v>-18237.446860212433</v>
      </c>
      <c r="F123" s="26">
        <f>ROUND(2*E123,0)/2</f>
        <v>-18237.5</v>
      </c>
      <c r="G123" s="26">
        <f>+C123-(C$7+F123*C$8)</f>
        <v>7.4177499998768326E-2</v>
      </c>
      <c r="H123" s="26"/>
      <c r="I123" s="26">
        <f>+G123</f>
        <v>7.4177499998768326E-2</v>
      </c>
      <c r="J123" s="26"/>
      <c r="L123" s="26"/>
      <c r="M123" s="26"/>
      <c r="N123" s="26"/>
      <c r="O123" s="26">
        <f ca="1">+C$11+C$12*F123</f>
        <v>1.8336401233076415E-2</v>
      </c>
      <c r="P123" s="26"/>
      <c r="Q123" s="27">
        <f>+C123-15018.5</f>
        <v>12025.262999999999</v>
      </c>
    </row>
    <row r="124" spans="1:17" ht="12.95" customHeight="1" x14ac:dyDescent="0.2">
      <c r="A124" s="59" t="s">
        <v>323</v>
      </c>
      <c r="B124" s="60" t="s">
        <v>39</v>
      </c>
      <c r="C124" s="59">
        <v>27102.324000000001</v>
      </c>
      <c r="D124" s="59" t="s">
        <v>70</v>
      </c>
      <c r="E124" s="26">
        <f>+(C124-C$7)/C$8</f>
        <v>-18195.494528308674</v>
      </c>
      <c r="F124" s="26">
        <f>ROUND(2*E124,0)/2</f>
        <v>-18195.5</v>
      </c>
      <c r="G124" s="26">
        <f>+C124-(C$7+F124*C$8)</f>
        <v>7.6378999983717222E-3</v>
      </c>
      <c r="H124" s="26"/>
      <c r="I124" s="26">
        <f>+G124</f>
        <v>7.6378999983717222E-3</v>
      </c>
      <c r="J124" s="26"/>
      <c r="L124" s="26"/>
      <c r="M124" s="26"/>
      <c r="N124" s="26"/>
      <c r="O124" s="26">
        <f ca="1">+C$11+C$12*F124</f>
        <v>1.829933589182375E-2</v>
      </c>
      <c r="P124" s="26"/>
      <c r="Q124" s="27">
        <f>+C124-15018.5</f>
        <v>12083.824000000001</v>
      </c>
    </row>
    <row r="125" spans="1:17" ht="12.95" customHeight="1" x14ac:dyDescent="0.2">
      <c r="A125" s="59" t="s">
        <v>77</v>
      </c>
      <c r="B125" s="60" t="s">
        <v>52</v>
      </c>
      <c r="C125" s="59">
        <v>27168.558000000001</v>
      </c>
      <c r="D125" s="59" t="s">
        <v>70</v>
      </c>
      <c r="E125" s="26">
        <f>+(C125-C$7)/C$8</f>
        <v>-18148.045359897722</v>
      </c>
      <c r="F125" s="26">
        <f>ROUND(2*E125,0)/2</f>
        <v>-18148</v>
      </c>
      <c r="G125" s="26">
        <f>+C125-(C$7+F125*C$8)</f>
        <v>-6.331760000102804E-2</v>
      </c>
      <c r="H125" s="26"/>
      <c r="I125" s="26">
        <f>+G125</f>
        <v>-6.331760000102804E-2</v>
      </c>
      <c r="J125" s="26"/>
      <c r="L125" s="26"/>
      <c r="M125" s="26"/>
      <c r="N125" s="26"/>
      <c r="O125" s="26">
        <f ca="1">+C$11+C$12*F125</f>
        <v>1.8257416755883236E-2</v>
      </c>
      <c r="P125" s="26"/>
      <c r="Q125" s="27">
        <f>+C125-15018.5</f>
        <v>12150.058000000001</v>
      </c>
    </row>
    <row r="126" spans="1:17" ht="12.95" customHeight="1" x14ac:dyDescent="0.2">
      <c r="A126" s="59" t="s">
        <v>323</v>
      </c>
      <c r="B126" s="60" t="s">
        <v>52</v>
      </c>
      <c r="C126" s="59">
        <v>27397.530999999999</v>
      </c>
      <c r="D126" s="59" t="s">
        <v>70</v>
      </c>
      <c r="E126" s="26">
        <f>+(C126-C$7)/C$8</f>
        <v>-17984.012107511331</v>
      </c>
      <c r="F126" s="26">
        <f>ROUND(2*E126,0)/2</f>
        <v>-17984</v>
      </c>
      <c r="G126" s="26">
        <f>+C126-(C$7+F126*C$8)</f>
        <v>-1.6900800001167227E-2</v>
      </c>
      <c r="H126" s="26"/>
      <c r="I126" s="26">
        <f>+G126</f>
        <v>-1.6900800001167227E-2</v>
      </c>
      <c r="J126" s="26"/>
      <c r="L126" s="26"/>
      <c r="M126" s="26"/>
      <c r="N126" s="26"/>
      <c r="O126" s="26">
        <f ca="1">+C$11+C$12*F126</f>
        <v>1.8112685423372833E-2</v>
      </c>
      <c r="P126" s="26"/>
      <c r="Q126" s="27">
        <f>+C126-15018.5</f>
        <v>12379.030999999999</v>
      </c>
    </row>
    <row r="127" spans="1:17" ht="12.95" customHeight="1" x14ac:dyDescent="0.2">
      <c r="A127" s="59" t="s">
        <v>323</v>
      </c>
      <c r="B127" s="60" t="s">
        <v>52</v>
      </c>
      <c r="C127" s="59">
        <v>27397.552</v>
      </c>
      <c r="D127" s="59" t="s">
        <v>70</v>
      </c>
      <c r="E127" s="26">
        <f>+(C127-C$7)/C$8</f>
        <v>-17983.997063386916</v>
      </c>
      <c r="F127" s="26">
        <f>ROUND(2*E127,0)/2</f>
        <v>-17984</v>
      </c>
      <c r="G127" s="26">
        <f>+C127-(C$7+F127*C$8)</f>
        <v>4.0991999994730577E-3</v>
      </c>
      <c r="H127" s="26"/>
      <c r="I127" s="26">
        <f>+G127</f>
        <v>4.0991999994730577E-3</v>
      </c>
      <c r="J127" s="26"/>
      <c r="L127" s="26"/>
      <c r="M127" s="26"/>
      <c r="N127" s="26"/>
      <c r="O127" s="26">
        <f ca="1">+C$11+C$12*F127</f>
        <v>1.8112685423372833E-2</v>
      </c>
      <c r="P127" s="26"/>
      <c r="Q127" s="27">
        <f>+C127-15018.5</f>
        <v>12379.052</v>
      </c>
    </row>
    <row r="128" spans="1:17" ht="12.95" customHeight="1" x14ac:dyDescent="0.2">
      <c r="A128" s="59" t="s">
        <v>77</v>
      </c>
      <c r="B128" s="60" t="s">
        <v>52</v>
      </c>
      <c r="C128" s="59">
        <v>27426.761999999999</v>
      </c>
      <c r="D128" s="59" t="s">
        <v>70</v>
      </c>
      <c r="E128" s="26">
        <f>+(C128-C$7)/C$8</f>
        <v>-17963.071402709866</v>
      </c>
      <c r="F128" s="26">
        <f>ROUND(2*E128,0)/2</f>
        <v>-17963</v>
      </c>
      <c r="G128" s="26">
        <f>+C128-(C$7+F128*C$8)</f>
        <v>-9.9670600004174048E-2</v>
      </c>
      <c r="H128" s="26"/>
      <c r="I128" s="26">
        <f>+G128</f>
        <v>-9.9670600004174048E-2</v>
      </c>
      <c r="J128" s="26"/>
      <c r="L128" s="26"/>
      <c r="M128" s="26"/>
      <c r="N128" s="26"/>
      <c r="O128" s="26">
        <f ca="1">+C$11+C$12*F128</f>
        <v>1.8094152752746499E-2</v>
      </c>
      <c r="P128" s="26"/>
      <c r="Q128" s="27">
        <f>+C128-15018.5</f>
        <v>12408.261999999999</v>
      </c>
    </row>
    <row r="129" spans="1:17" ht="12.95" customHeight="1" x14ac:dyDescent="0.2">
      <c r="A129" s="59" t="s">
        <v>77</v>
      </c>
      <c r="B129" s="60" t="s">
        <v>52</v>
      </c>
      <c r="C129" s="59">
        <v>27468.673999999999</v>
      </c>
      <c r="D129" s="59" t="s">
        <v>70</v>
      </c>
      <c r="E129" s="26">
        <f>+(C129-C$7)/C$8</f>
        <v>-17933.046195921212</v>
      </c>
      <c r="F129" s="26">
        <f>ROUND(2*E129,0)/2</f>
        <v>-17933</v>
      </c>
      <c r="G129" s="26">
        <f>+C129-(C$7+F129*C$8)</f>
        <v>-6.4484600003197556E-2</v>
      </c>
      <c r="H129" s="26"/>
      <c r="I129" s="26">
        <f>+G129</f>
        <v>-6.4484600003197556E-2</v>
      </c>
      <c r="J129" s="26"/>
      <c r="L129" s="26"/>
      <c r="M129" s="26"/>
      <c r="N129" s="26"/>
      <c r="O129" s="26">
        <f ca="1">+C$11+C$12*F129</f>
        <v>1.8067677508994597E-2</v>
      </c>
      <c r="P129" s="26"/>
      <c r="Q129" s="27">
        <f>+C129-15018.5</f>
        <v>12450.173999999999</v>
      </c>
    </row>
    <row r="130" spans="1:17" ht="12.95" customHeight="1" x14ac:dyDescent="0.2">
      <c r="A130" s="59" t="s">
        <v>77</v>
      </c>
      <c r="B130" s="60" t="s">
        <v>52</v>
      </c>
      <c r="C130" s="59">
        <v>27475.63</v>
      </c>
      <c r="D130" s="59" t="s">
        <v>70</v>
      </c>
      <c r="E130" s="26">
        <f>+(C130-C$7)/C$8</f>
        <v>-17928.063008804824</v>
      </c>
      <c r="F130" s="26">
        <f>ROUND(2*E130,0)/2</f>
        <v>-17928</v>
      </c>
      <c r="G130" s="26">
        <f>+C130-(C$7+F130*C$8)</f>
        <v>-8.7953599999309517E-2</v>
      </c>
      <c r="H130" s="26"/>
      <c r="I130" s="26">
        <f>+G130</f>
        <v>-8.7953599999309517E-2</v>
      </c>
      <c r="J130" s="26"/>
      <c r="L130" s="26"/>
      <c r="M130" s="26"/>
      <c r="N130" s="26"/>
      <c r="O130" s="26">
        <f ca="1">+C$11+C$12*F130</f>
        <v>1.806326496836928E-2</v>
      </c>
      <c r="P130" s="26"/>
      <c r="Q130" s="27">
        <f>+C130-15018.5</f>
        <v>12457.130000000001</v>
      </c>
    </row>
    <row r="131" spans="1:17" ht="12.95" customHeight="1" x14ac:dyDescent="0.2">
      <c r="A131" s="59" t="s">
        <v>323</v>
      </c>
      <c r="B131" s="60" t="s">
        <v>39</v>
      </c>
      <c r="C131" s="59">
        <v>27483.362000000001</v>
      </c>
      <c r="D131" s="59" t="s">
        <v>70</v>
      </c>
      <c r="E131" s="26">
        <f>+(C131-C$7)/C$8</f>
        <v>-17922.523905471891</v>
      </c>
      <c r="F131" s="26">
        <f>ROUND(2*E131,0)/2</f>
        <v>-17922.5</v>
      </c>
      <c r="G131" s="26">
        <f>+C131-(C$7+F131*C$8)</f>
        <v>-3.336950000084471E-2</v>
      </c>
      <c r="H131" s="26"/>
      <c r="I131" s="26">
        <f>+G131</f>
        <v>-3.336950000084471E-2</v>
      </c>
      <c r="J131" s="26"/>
      <c r="L131" s="26"/>
      <c r="M131" s="26"/>
      <c r="N131" s="26"/>
      <c r="O131" s="26">
        <f ca="1">+C$11+C$12*F131</f>
        <v>1.805841117368143E-2</v>
      </c>
      <c r="P131" s="26"/>
      <c r="Q131" s="27">
        <f>+C131-15018.5</f>
        <v>12464.862000000001</v>
      </c>
    </row>
    <row r="132" spans="1:17" ht="12.95" customHeight="1" x14ac:dyDescent="0.2">
      <c r="A132" s="59" t="s">
        <v>77</v>
      </c>
      <c r="B132" s="60" t="s">
        <v>39</v>
      </c>
      <c r="C132" s="59">
        <v>27533.548999999999</v>
      </c>
      <c r="D132" s="59" t="s">
        <v>70</v>
      </c>
      <c r="E132" s="26">
        <f>+(C132-C$7)/C$8</f>
        <v>-17886.570597276099</v>
      </c>
      <c r="F132" s="26">
        <f>ROUND(2*E132,0)/2</f>
        <v>-17886.5</v>
      </c>
      <c r="G132" s="26">
        <f>+C132-(C$7+F132*C$8)</f>
        <v>-9.8546300003363285E-2</v>
      </c>
      <c r="H132" s="26"/>
      <c r="I132" s="26">
        <f>+G132</f>
        <v>-9.8546300003363285E-2</v>
      </c>
      <c r="J132" s="26"/>
      <c r="L132" s="26"/>
      <c r="M132" s="26"/>
      <c r="N132" s="26"/>
      <c r="O132" s="26">
        <f ca="1">+C$11+C$12*F132</f>
        <v>1.8026640881179147E-2</v>
      </c>
      <c r="P132" s="26"/>
      <c r="Q132" s="27">
        <f>+C132-15018.5</f>
        <v>12515.048999999999</v>
      </c>
    </row>
    <row r="133" spans="1:17" ht="12.95" customHeight="1" x14ac:dyDescent="0.2">
      <c r="A133" s="59" t="s">
        <v>77</v>
      </c>
      <c r="B133" s="60" t="s">
        <v>52</v>
      </c>
      <c r="C133" s="59">
        <v>27715.842000000001</v>
      </c>
      <c r="D133" s="59" t="s">
        <v>70</v>
      </c>
      <c r="E133" s="26">
        <f>+(C133-C$7)/C$8</f>
        <v>-17755.978284307876</v>
      </c>
      <c r="F133" s="26">
        <f>ROUND(2*E133,0)/2</f>
        <v>-17756</v>
      </c>
      <c r="G133" s="26">
        <f>+C133-(C$7+F133*C$8)</f>
        <v>3.0312799997773254E-2</v>
      </c>
      <c r="H133" s="26"/>
      <c r="I133" s="26">
        <f>+G133</f>
        <v>3.0312799997773254E-2</v>
      </c>
      <c r="J133" s="26"/>
      <c r="L133" s="26"/>
      <c r="M133" s="26"/>
      <c r="N133" s="26"/>
      <c r="O133" s="26">
        <f ca="1">+C$11+C$12*F133</f>
        <v>1.7911473570858372E-2</v>
      </c>
      <c r="P133" s="26"/>
      <c r="Q133" s="27">
        <f>+C133-15018.5</f>
        <v>12697.342000000001</v>
      </c>
    </row>
    <row r="134" spans="1:17" ht="12.95" customHeight="1" x14ac:dyDescent="0.2">
      <c r="A134" s="59" t="s">
        <v>77</v>
      </c>
      <c r="B134" s="60" t="s">
        <v>39</v>
      </c>
      <c r="C134" s="59">
        <v>28161.710999999999</v>
      </c>
      <c r="D134" s="59" t="s">
        <v>70</v>
      </c>
      <c r="E134" s="26">
        <f>+(C134-C$7)/C$8</f>
        <v>-17436.563583848572</v>
      </c>
      <c r="F134" s="26">
        <f>ROUND(2*E134,0)/2</f>
        <v>-17436.5</v>
      </c>
      <c r="G134" s="26">
        <f>+C134-(C$7+F134*C$8)</f>
        <v>-8.8756300003296928E-2</v>
      </c>
      <c r="H134" s="26"/>
      <c r="I134" s="26">
        <f>+G134</f>
        <v>-8.8756300003296928E-2</v>
      </c>
      <c r="J134" s="26"/>
      <c r="L134" s="26"/>
      <c r="M134" s="26"/>
      <c r="N134" s="26"/>
      <c r="O134" s="26">
        <f ca="1">+C$11+C$12*F134</f>
        <v>1.7629512224900602E-2</v>
      </c>
      <c r="P134" s="26"/>
      <c r="Q134" s="27">
        <f>+C134-15018.5</f>
        <v>13143.210999999999</v>
      </c>
    </row>
    <row r="135" spans="1:17" ht="12.95" customHeight="1" x14ac:dyDescent="0.2">
      <c r="A135" s="59" t="s">
        <v>323</v>
      </c>
      <c r="B135" s="60" t="s">
        <v>52</v>
      </c>
      <c r="C135" s="59">
        <v>28183.424999999999</v>
      </c>
      <c r="D135" s="59" t="s">
        <v>70</v>
      </c>
      <c r="E135" s="26">
        <f>+(C135-C$7)/C$8</f>
        <v>-17421.007959201484</v>
      </c>
      <c r="F135" s="26">
        <f>ROUND(2*E135,0)/2</f>
        <v>-17421</v>
      </c>
      <c r="G135" s="26">
        <f>+C135-(C$7+F135*C$8)</f>
        <v>-1.111020000098506E-2</v>
      </c>
      <c r="H135" s="26"/>
      <c r="I135" s="26">
        <f>+G135</f>
        <v>-1.111020000098506E-2</v>
      </c>
      <c r="J135" s="26"/>
      <c r="L135" s="26"/>
      <c r="M135" s="26"/>
      <c r="N135" s="26"/>
      <c r="O135" s="26">
        <f ca="1">+C$11+C$12*F135</f>
        <v>1.761583334896212E-2</v>
      </c>
      <c r="P135" s="26"/>
      <c r="Q135" s="27">
        <f>+C135-15018.5</f>
        <v>13164.924999999999</v>
      </c>
    </row>
    <row r="136" spans="1:17" ht="12.95" customHeight="1" x14ac:dyDescent="0.2">
      <c r="A136" s="59" t="s">
        <v>323</v>
      </c>
      <c r="B136" s="60" t="s">
        <v>39</v>
      </c>
      <c r="C136" s="59">
        <v>28248.324000000001</v>
      </c>
      <c r="D136" s="59" t="s">
        <v>70</v>
      </c>
      <c r="E136" s="26">
        <f>+(C136-C$7)/C$8</f>
        <v>-17374.515167271322</v>
      </c>
      <c r="F136" s="26">
        <f>ROUND(2*E136,0)/2</f>
        <v>-17374.5</v>
      </c>
      <c r="G136" s="26">
        <f>+C136-(C$7+F136*C$8)</f>
        <v>-2.1171899999899324E-2</v>
      </c>
      <c r="H136" s="26"/>
      <c r="I136" s="26">
        <f>+G136</f>
        <v>-2.1171899999899324E-2</v>
      </c>
      <c r="J136" s="26"/>
      <c r="L136" s="26"/>
      <c r="M136" s="26"/>
      <c r="N136" s="26"/>
      <c r="O136" s="26">
        <f ca="1">+C$11+C$12*F136</f>
        <v>1.757479672114667E-2</v>
      </c>
      <c r="P136" s="26"/>
      <c r="Q136" s="27">
        <f>+C136-15018.5</f>
        <v>13229.824000000001</v>
      </c>
    </row>
    <row r="137" spans="1:17" ht="12.95" customHeight="1" x14ac:dyDescent="0.2">
      <c r="A137" s="59" t="s">
        <v>323</v>
      </c>
      <c r="B137" s="60" t="s">
        <v>52</v>
      </c>
      <c r="C137" s="59">
        <v>28250.41</v>
      </c>
      <c r="D137" s="59" t="s">
        <v>70</v>
      </c>
      <c r="E137" s="26">
        <f>+(C137-C$7)/C$8</f>
        <v>-17373.020784245909</v>
      </c>
      <c r="F137" s="26">
        <f>ROUND(2*E137,0)/2</f>
        <v>-17373</v>
      </c>
      <c r="G137" s="26">
        <f>+C137-(C$7+F137*C$8)</f>
        <v>-2.9012600003625266E-2</v>
      </c>
      <c r="H137" s="26"/>
      <c r="I137" s="26">
        <f>+G137</f>
        <v>-2.9012600003625266E-2</v>
      </c>
      <c r="J137" s="26"/>
      <c r="L137" s="26"/>
      <c r="M137" s="26"/>
      <c r="N137" s="26"/>
      <c r="O137" s="26">
        <f ca="1">+C$11+C$12*F137</f>
        <v>1.7573472958959075E-2</v>
      </c>
      <c r="P137" s="26"/>
      <c r="Q137" s="27">
        <f>+C137-15018.5</f>
        <v>13231.91</v>
      </c>
    </row>
    <row r="138" spans="1:17" ht="12.95" customHeight="1" x14ac:dyDescent="0.2">
      <c r="A138" s="59" t="s">
        <v>323</v>
      </c>
      <c r="B138" s="60" t="s">
        <v>39</v>
      </c>
      <c r="C138" s="59">
        <v>28781.547999999999</v>
      </c>
      <c r="D138" s="59" t="s">
        <v>70</v>
      </c>
      <c r="E138" s="26">
        <f>+(C138-C$7)/C$8</f>
        <v>-16992.520491172039</v>
      </c>
      <c r="F138" s="26">
        <f>ROUND(2*E138,0)/2</f>
        <v>-16992.5</v>
      </c>
      <c r="G138" s="26">
        <f>+C138-(C$7+F138*C$8)</f>
        <v>-2.8603500002645887E-2</v>
      </c>
      <c r="H138" s="26"/>
      <c r="I138" s="26">
        <f>+G138</f>
        <v>-2.8603500002645887E-2</v>
      </c>
      <c r="J138" s="26"/>
      <c r="L138" s="26"/>
      <c r="M138" s="26"/>
      <c r="N138" s="26"/>
      <c r="O138" s="26">
        <f ca="1">+C$11+C$12*F138</f>
        <v>1.7237678617372437E-2</v>
      </c>
      <c r="P138" s="26"/>
      <c r="Q138" s="27">
        <f>+C138-15018.5</f>
        <v>13763.047999999999</v>
      </c>
    </row>
    <row r="139" spans="1:17" ht="12.95" customHeight="1" x14ac:dyDescent="0.2">
      <c r="A139" s="59" t="s">
        <v>323</v>
      </c>
      <c r="B139" s="60" t="s">
        <v>39</v>
      </c>
      <c r="C139" s="59">
        <v>28781.572</v>
      </c>
      <c r="D139" s="59" t="s">
        <v>70</v>
      </c>
      <c r="E139" s="26">
        <f>+(C139-C$7)/C$8</f>
        <v>-16992.503297886989</v>
      </c>
      <c r="F139" s="26">
        <f>ROUND(2*E139,0)/2</f>
        <v>-16992.5</v>
      </c>
      <c r="G139" s="26">
        <f>+C139-(C$7+F139*C$8)</f>
        <v>-4.6035000013944227E-3</v>
      </c>
      <c r="H139" s="26"/>
      <c r="I139" s="26">
        <f>+G139</f>
        <v>-4.6035000013944227E-3</v>
      </c>
      <c r="J139" s="26"/>
      <c r="L139" s="26"/>
      <c r="M139" s="26"/>
      <c r="N139" s="26"/>
      <c r="O139" s="26">
        <f ca="1">+C$11+C$12*F139</f>
        <v>1.7237678617372437E-2</v>
      </c>
      <c r="P139" s="26"/>
      <c r="Q139" s="27">
        <f>+C139-15018.5</f>
        <v>13763.072</v>
      </c>
    </row>
    <row r="140" spans="1:17" ht="12.95" customHeight="1" x14ac:dyDescent="0.2">
      <c r="A140" s="59" t="s">
        <v>77</v>
      </c>
      <c r="B140" s="60" t="s">
        <v>39</v>
      </c>
      <c r="C140" s="59">
        <v>28796.859</v>
      </c>
      <c r="D140" s="59" t="s">
        <v>70</v>
      </c>
      <c r="E140" s="26">
        <f>+(C140-C$7)/C$8</f>
        <v>-16981.551891698353</v>
      </c>
      <c r="F140" s="26">
        <f>ROUND(2*E140,0)/2</f>
        <v>-16981.5</v>
      </c>
      <c r="G140" s="26">
        <f>+C140-(C$7+F140*C$8)</f>
        <v>-7.2435300000506686E-2</v>
      </c>
      <c r="H140" s="26"/>
      <c r="I140" s="26">
        <f>+G140</f>
        <v>-7.2435300000506686E-2</v>
      </c>
      <c r="J140" s="26"/>
      <c r="L140" s="26"/>
      <c r="M140" s="26"/>
      <c r="N140" s="26"/>
      <c r="O140" s="26">
        <f ca="1">+C$11+C$12*F140</f>
        <v>1.7227971027996739E-2</v>
      </c>
      <c r="P140" s="26"/>
      <c r="Q140" s="27">
        <f>+C140-15018.5</f>
        <v>13778.359</v>
      </c>
    </row>
    <row r="141" spans="1:17" ht="12.95" customHeight="1" x14ac:dyDescent="0.2">
      <c r="A141" s="59" t="s">
        <v>77</v>
      </c>
      <c r="B141" s="60" t="s">
        <v>52</v>
      </c>
      <c r="C141" s="59">
        <v>28847.829000000002</v>
      </c>
      <c r="D141" s="59" t="s">
        <v>70</v>
      </c>
      <c r="E141" s="26">
        <f>+(C141-C$7)/C$8</f>
        <v>-16945.03765257787</v>
      </c>
      <c r="F141" s="26">
        <f>ROUND(2*E141,0)/2</f>
        <v>-16945</v>
      </c>
      <c r="G141" s="26">
        <f>+C141-(C$7+F141*C$8)</f>
        <v>-5.2558999999746447E-2</v>
      </c>
      <c r="H141" s="26"/>
      <c r="I141" s="26">
        <f>+G141</f>
        <v>-5.2558999999746447E-2</v>
      </c>
      <c r="J141" s="26"/>
      <c r="L141" s="26"/>
      <c r="M141" s="26"/>
      <c r="N141" s="26"/>
      <c r="O141" s="26">
        <f ca="1">+C$11+C$12*F141</f>
        <v>1.7195759481431924E-2</v>
      </c>
      <c r="P141" s="26"/>
      <c r="Q141" s="27">
        <f>+C141-15018.5</f>
        <v>13829.329000000002</v>
      </c>
    </row>
    <row r="142" spans="1:17" ht="12.95" customHeight="1" x14ac:dyDescent="0.2">
      <c r="A142" s="59" t="s">
        <v>77</v>
      </c>
      <c r="B142" s="60" t="s">
        <v>39</v>
      </c>
      <c r="C142" s="59">
        <v>28873.757000000001</v>
      </c>
      <c r="D142" s="59" t="s">
        <v>70</v>
      </c>
      <c r="E142" s="26">
        <f>+(C142-C$7)/C$8</f>
        <v>-16926.463173631117</v>
      </c>
      <c r="F142" s="26">
        <f>ROUND(2*E142,0)/2</f>
        <v>-16926.5</v>
      </c>
      <c r="G142" s="26">
        <f>+C142-(C$7+F142*C$8)</f>
        <v>5.1405700000032084E-2</v>
      </c>
      <c r="H142" s="26"/>
      <c r="I142" s="26">
        <f>+G142</f>
        <v>5.1405700000032084E-2</v>
      </c>
      <c r="J142" s="26"/>
      <c r="L142" s="26"/>
      <c r="M142" s="26"/>
      <c r="N142" s="26"/>
      <c r="O142" s="26">
        <f ca="1">+C$11+C$12*F142</f>
        <v>1.7179433081118252E-2</v>
      </c>
      <c r="P142" s="26"/>
      <c r="Q142" s="27">
        <f>+C142-15018.5</f>
        <v>13855.257000000001</v>
      </c>
    </row>
    <row r="143" spans="1:17" ht="12.95" customHeight="1" x14ac:dyDescent="0.2">
      <c r="A143" s="59" t="s">
        <v>77</v>
      </c>
      <c r="B143" s="60" t="s">
        <v>52</v>
      </c>
      <c r="C143" s="59">
        <v>28966.595000000001</v>
      </c>
      <c r="D143" s="59" t="s">
        <v>70</v>
      </c>
      <c r="E143" s="26">
        <f>+(C143-C$7)/C$8</f>
        <v>-16859.955248744569</v>
      </c>
      <c r="F143" s="26">
        <f>ROUND(2*E143,0)/2</f>
        <v>-16860</v>
      </c>
      <c r="G143" s="26">
        <f>+C143-(C$7+F143*C$8)</f>
        <v>6.2468000000080792E-2</v>
      </c>
      <c r="H143" s="26"/>
      <c r="I143" s="26">
        <f>+G143</f>
        <v>6.2468000000080792E-2</v>
      </c>
      <c r="J143" s="26"/>
      <c r="L143" s="26"/>
      <c r="M143" s="26"/>
      <c r="N143" s="26"/>
      <c r="O143" s="26">
        <f ca="1">+C$11+C$12*F143</f>
        <v>1.7120746290801531E-2</v>
      </c>
      <c r="P143" s="26"/>
      <c r="Q143" s="27">
        <f>+C143-15018.5</f>
        <v>13948.095000000001</v>
      </c>
    </row>
    <row r="144" spans="1:17" ht="12.95" customHeight="1" x14ac:dyDescent="0.2">
      <c r="A144" s="59" t="s">
        <v>77</v>
      </c>
      <c r="B144" s="60" t="s">
        <v>52</v>
      </c>
      <c r="C144" s="59">
        <v>28973.558000000001</v>
      </c>
      <c r="D144" s="59" t="s">
        <v>70</v>
      </c>
      <c r="E144" s="26">
        <f>+(C144-C$7)/C$8</f>
        <v>-16854.967046920046</v>
      </c>
      <c r="F144" s="26">
        <f>ROUND(2*E144,0)/2</f>
        <v>-16855</v>
      </c>
      <c r="G144" s="26">
        <f>+C144-(C$7+F144*C$8)</f>
        <v>4.5998999998118961E-2</v>
      </c>
      <c r="H144" s="26"/>
      <c r="I144" s="26">
        <f>+G144</f>
        <v>4.5998999998118961E-2</v>
      </c>
      <c r="J144" s="26"/>
      <c r="L144" s="26"/>
      <c r="M144" s="26"/>
      <c r="N144" s="26"/>
      <c r="O144" s="26">
        <f ca="1">+C$11+C$12*F144</f>
        <v>1.7116333750176217E-2</v>
      </c>
      <c r="P144" s="26"/>
      <c r="Q144" s="27">
        <f>+C144-15018.5</f>
        <v>13955.058000000001</v>
      </c>
    </row>
    <row r="145" spans="1:17" ht="12.95" customHeight="1" x14ac:dyDescent="0.2">
      <c r="A145" s="59" t="s">
        <v>323</v>
      </c>
      <c r="B145" s="60" t="s">
        <v>52</v>
      </c>
      <c r="C145" s="59">
        <v>28976.34</v>
      </c>
      <c r="D145" s="59" t="s">
        <v>70</v>
      </c>
      <c r="E145" s="26">
        <f>+(C145-C$7)/C$8</f>
        <v>-16852.974058628242</v>
      </c>
      <c r="F145" s="26">
        <f>ROUND(2*E145,0)/2</f>
        <v>-16853</v>
      </c>
      <c r="G145" s="26">
        <f>+C145-(C$7+F145*C$8)</f>
        <v>3.6211399998137495E-2</v>
      </c>
      <c r="H145" s="26"/>
      <c r="I145" s="26">
        <f>+G145</f>
        <v>3.6211399998137495E-2</v>
      </c>
      <c r="J145" s="26"/>
      <c r="L145" s="26"/>
      <c r="M145" s="26"/>
      <c r="N145" s="26"/>
      <c r="O145" s="26">
        <f ca="1">+C$11+C$12*F145</f>
        <v>1.711456873392609E-2</v>
      </c>
      <c r="P145" s="26"/>
      <c r="Q145" s="27">
        <f>+C145-15018.5</f>
        <v>13957.84</v>
      </c>
    </row>
    <row r="146" spans="1:17" ht="12.95" customHeight="1" x14ac:dyDescent="0.2">
      <c r="A146" s="59" t="s">
        <v>323</v>
      </c>
      <c r="B146" s="60" t="s">
        <v>52</v>
      </c>
      <c r="C146" s="59">
        <v>28983.309000000001</v>
      </c>
      <c r="D146" s="59" t="s">
        <v>70</v>
      </c>
      <c r="E146" s="26">
        <f>+(C146-C$7)/C$8</f>
        <v>-16847.981558482457</v>
      </c>
      <c r="F146" s="26">
        <f>ROUND(2*E146,0)/2</f>
        <v>-16848</v>
      </c>
      <c r="G146" s="26">
        <f>+C146-(C$7+F146*C$8)</f>
        <v>2.5742399997398024E-2</v>
      </c>
      <c r="H146" s="26"/>
      <c r="I146" s="26">
        <f>+G146</f>
        <v>2.5742399997398024E-2</v>
      </c>
      <c r="J146" s="26"/>
      <c r="L146" s="26"/>
      <c r="M146" s="26"/>
      <c r="N146" s="26"/>
      <c r="O146" s="26">
        <f ca="1">+C$11+C$12*F146</f>
        <v>1.7110156193300773E-2</v>
      </c>
      <c r="P146" s="26"/>
      <c r="Q146" s="27">
        <f>+C146-15018.5</f>
        <v>13964.809000000001</v>
      </c>
    </row>
    <row r="147" spans="1:17" ht="12.95" customHeight="1" x14ac:dyDescent="0.2">
      <c r="A147" s="59" t="s">
        <v>323</v>
      </c>
      <c r="B147" s="60" t="s">
        <v>39</v>
      </c>
      <c r="C147" s="59">
        <v>28992.345000000001</v>
      </c>
      <c r="D147" s="59" t="s">
        <v>70</v>
      </c>
      <c r="E147" s="26">
        <f>+(C147-C$7)/C$8</f>
        <v>-16841.508286661923</v>
      </c>
      <c r="F147" s="26">
        <f>ROUND(2*E147,0)/2</f>
        <v>-16841.5</v>
      </c>
      <c r="G147" s="26">
        <f>+C147-(C$7+F147*C$8)</f>
        <v>-1.1567300000024261E-2</v>
      </c>
      <c r="H147" s="26"/>
      <c r="I147" s="26">
        <f>+G147</f>
        <v>-1.1567300000024261E-2</v>
      </c>
      <c r="J147" s="26"/>
      <c r="L147" s="26"/>
      <c r="M147" s="26"/>
      <c r="N147" s="26"/>
      <c r="O147" s="26">
        <f ca="1">+C$11+C$12*F147</f>
        <v>1.710441989048786E-2</v>
      </c>
      <c r="P147" s="26"/>
      <c r="Q147" s="27">
        <f>+C147-15018.5</f>
        <v>13973.845000000001</v>
      </c>
    </row>
    <row r="148" spans="1:17" ht="12.95" customHeight="1" x14ac:dyDescent="0.2">
      <c r="A148" s="59" t="s">
        <v>323</v>
      </c>
      <c r="B148" s="60" t="s">
        <v>52</v>
      </c>
      <c r="C148" s="59">
        <v>29160.566999999999</v>
      </c>
      <c r="D148" s="59" t="s">
        <v>70</v>
      </c>
      <c r="E148" s="26">
        <f>+(C148-C$7)/C$8</f>
        <v>-16720.996253439913</v>
      </c>
      <c r="F148" s="26">
        <f>ROUND(2*E148,0)/2</f>
        <v>-16721</v>
      </c>
      <c r="G148" s="26">
        <f>+C148-(C$7+F148*C$8)</f>
        <v>5.2297999973234255E-3</v>
      </c>
      <c r="H148" s="26"/>
      <c r="I148" s="26">
        <f>+G148</f>
        <v>5.2297999973234255E-3</v>
      </c>
      <c r="J148" s="26"/>
      <c r="L148" s="26"/>
      <c r="M148" s="26"/>
      <c r="N148" s="26"/>
      <c r="O148" s="26">
        <f ca="1">+C$11+C$12*F148</f>
        <v>1.6998077661417716E-2</v>
      </c>
      <c r="P148" s="26"/>
      <c r="Q148" s="27">
        <f>+C148-15018.5</f>
        <v>14142.066999999999</v>
      </c>
    </row>
    <row r="149" spans="1:17" ht="12.95" customHeight="1" x14ac:dyDescent="0.2">
      <c r="A149" s="59" t="s">
        <v>323</v>
      </c>
      <c r="B149" s="60" t="s">
        <v>39</v>
      </c>
      <c r="C149" s="59">
        <v>29176.583999999999</v>
      </c>
      <c r="D149" s="59" t="s">
        <v>70</v>
      </c>
      <c r="E149" s="26">
        <f>+(C149-C$7)/C$8</f>
        <v>-16709.521884831069</v>
      </c>
      <c r="F149" s="26">
        <f>ROUND(2*E149,0)/2</f>
        <v>-16709.5</v>
      </c>
      <c r="G149" s="26">
        <f>+C149-(C$7+F149*C$8)</f>
        <v>-3.0548900002031587E-2</v>
      </c>
      <c r="H149" s="26"/>
      <c r="I149" s="26">
        <f>+G149</f>
        <v>-3.0548900002031587E-2</v>
      </c>
      <c r="J149" s="26"/>
      <c r="L149" s="26"/>
      <c r="M149" s="26"/>
      <c r="N149" s="26"/>
      <c r="O149" s="26">
        <f ca="1">+C$11+C$12*F149</f>
        <v>1.6987928817979486E-2</v>
      </c>
      <c r="P149" s="26"/>
      <c r="Q149" s="27">
        <f>+C149-15018.5</f>
        <v>14158.083999999999</v>
      </c>
    </row>
    <row r="150" spans="1:17" ht="12.95" customHeight="1" x14ac:dyDescent="0.2">
      <c r="A150" s="59" t="s">
        <v>323</v>
      </c>
      <c r="B150" s="60" t="s">
        <v>39</v>
      </c>
      <c r="C150" s="59">
        <v>29193.384999999998</v>
      </c>
      <c r="D150" s="59" t="s">
        <v>70</v>
      </c>
      <c r="E150" s="26">
        <f>+(C150-C$7)/C$8</f>
        <v>-16697.485868910662</v>
      </c>
      <c r="F150" s="26">
        <f>ROUND(2*E150,0)/2</f>
        <v>-16697.5</v>
      </c>
      <c r="G150" s="26">
        <f>+C150-(C$7+F150*C$8)</f>
        <v>1.9725499994819984E-2</v>
      </c>
      <c r="H150" s="26"/>
      <c r="I150" s="26">
        <f>+G150</f>
        <v>1.9725499994819984E-2</v>
      </c>
      <c r="J150" s="26"/>
      <c r="L150" s="26"/>
      <c r="M150" s="26"/>
      <c r="N150" s="26"/>
      <c r="O150" s="26">
        <f ca="1">+C$11+C$12*F150</f>
        <v>1.6977338720478723E-2</v>
      </c>
      <c r="P150" s="26"/>
      <c r="Q150" s="27">
        <f>+C150-15018.5</f>
        <v>14174.884999999998</v>
      </c>
    </row>
    <row r="151" spans="1:17" ht="12.95" customHeight="1" x14ac:dyDescent="0.2">
      <c r="A151" s="59" t="s">
        <v>77</v>
      </c>
      <c r="B151" s="60" t="s">
        <v>52</v>
      </c>
      <c r="C151" s="59">
        <v>29217.793000000001</v>
      </c>
      <c r="D151" s="59" t="s">
        <v>70</v>
      </c>
      <c r="E151" s="26">
        <f>+(C151-C$7)/C$8</f>
        <v>-16680.000298016941</v>
      </c>
      <c r="F151" s="26">
        <f>ROUND(2*E151,0)/2</f>
        <v>-16680</v>
      </c>
      <c r="G151" s="26">
        <f>+C151-(C$7+F151*C$8)</f>
        <v>-4.1599999894970097E-4</v>
      </c>
      <c r="H151" s="26"/>
      <c r="I151" s="26">
        <f>+G151</f>
        <v>-4.1599999894970097E-4</v>
      </c>
      <c r="J151" s="26"/>
      <c r="L151" s="26"/>
      <c r="M151" s="26"/>
      <c r="N151" s="26"/>
      <c r="O151" s="26">
        <f ca="1">+C$11+C$12*F151</f>
        <v>1.6961894828290115E-2</v>
      </c>
      <c r="P151" s="26"/>
      <c r="Q151" s="27">
        <f>+C151-15018.5</f>
        <v>14199.293000000001</v>
      </c>
    </row>
    <row r="152" spans="1:17" ht="12.95" customHeight="1" x14ac:dyDescent="0.2">
      <c r="A152" s="59" t="s">
        <v>323</v>
      </c>
      <c r="B152" s="60" t="s">
        <v>52</v>
      </c>
      <c r="C152" s="59">
        <v>29230.379000000001</v>
      </c>
      <c r="D152" s="59" t="s">
        <v>70</v>
      </c>
      <c r="E152" s="26">
        <f>+(C152-C$7)/C$8</f>
        <v>-16670.983852783073</v>
      </c>
      <c r="F152" s="26">
        <f>ROUND(2*E152,0)/2</f>
        <v>-16671</v>
      </c>
      <c r="G152" s="26">
        <f>+C152-(C$7+F152*C$8)</f>
        <v>2.253980000023148E-2</v>
      </c>
      <c r="H152" s="26"/>
      <c r="I152" s="26">
        <f>+G152</f>
        <v>2.253980000023148E-2</v>
      </c>
      <c r="J152" s="26"/>
      <c r="L152" s="26"/>
      <c r="M152" s="26"/>
      <c r="N152" s="26"/>
      <c r="O152" s="26">
        <f ca="1">+C$11+C$12*F152</f>
        <v>1.6953952255164544E-2</v>
      </c>
      <c r="P152" s="26"/>
      <c r="Q152" s="27">
        <f>+C152-15018.5</f>
        <v>14211.879000000001</v>
      </c>
    </row>
    <row r="153" spans="1:17" ht="12.95" customHeight="1" x14ac:dyDescent="0.2">
      <c r="A153" s="59" t="s">
        <v>77</v>
      </c>
      <c r="B153" s="60" t="s">
        <v>39</v>
      </c>
      <c r="C153" s="59">
        <v>29596.685000000001</v>
      </c>
      <c r="D153" s="59" t="s">
        <v>70</v>
      </c>
      <c r="E153" s="26">
        <f>+(C153-C$7)/C$8</f>
        <v>-16408.567041418195</v>
      </c>
      <c r="F153" s="26">
        <f>ROUND(2*E153,0)/2</f>
        <v>-16408.5</v>
      </c>
      <c r="G153" s="26">
        <f>+C153-(C$7+F153*C$8)</f>
        <v>-9.3582699999387842E-2</v>
      </c>
      <c r="H153" s="26"/>
      <c r="I153" s="26">
        <f>+G153</f>
        <v>-9.3582699999387842E-2</v>
      </c>
      <c r="J153" s="26"/>
      <c r="L153" s="26"/>
      <c r="M153" s="26"/>
      <c r="N153" s="26"/>
      <c r="O153" s="26">
        <f ca="1">+C$11+C$12*F153</f>
        <v>1.6722293872335394E-2</v>
      </c>
      <c r="P153" s="26"/>
      <c r="Q153" s="27">
        <f>+C153-15018.5</f>
        <v>14578.185000000001</v>
      </c>
    </row>
    <row r="154" spans="1:17" ht="12.95" customHeight="1" x14ac:dyDescent="0.2">
      <c r="A154" s="59" t="s">
        <v>77</v>
      </c>
      <c r="B154" s="60" t="s">
        <v>52</v>
      </c>
      <c r="C154" s="59">
        <v>29657.562999999998</v>
      </c>
      <c r="D154" s="59" t="s">
        <v>70</v>
      </c>
      <c r="E154" s="26">
        <f>+(C154-C$7)/C$8</f>
        <v>-16364.954841120438</v>
      </c>
      <c r="F154" s="26">
        <f>ROUND(2*E154,0)/2</f>
        <v>-16365</v>
      </c>
      <c r="G154" s="26">
        <f>+C154-(C$7+F154*C$8)</f>
        <v>6.3036999996256782E-2</v>
      </c>
      <c r="H154" s="26"/>
      <c r="I154" s="26">
        <f>+G154</f>
        <v>6.3036999996256782E-2</v>
      </c>
      <c r="J154" s="26"/>
      <c r="L154" s="26"/>
      <c r="M154" s="26"/>
      <c r="N154" s="26"/>
      <c r="O154" s="26">
        <f ca="1">+C$11+C$12*F154</f>
        <v>1.6683904768895134E-2</v>
      </c>
      <c r="P154" s="26"/>
      <c r="Q154" s="27">
        <f>+C154-15018.5</f>
        <v>14639.062999999998</v>
      </c>
    </row>
    <row r="155" spans="1:17" ht="12.95" customHeight="1" x14ac:dyDescent="0.2">
      <c r="A155" s="59" t="s">
        <v>77</v>
      </c>
      <c r="B155" s="60" t="s">
        <v>39</v>
      </c>
      <c r="C155" s="59">
        <v>29924.885999999999</v>
      </c>
      <c r="D155" s="59" t="s">
        <v>70</v>
      </c>
      <c r="E155" s="26">
        <f>+(C155-C$7)/C$8</f>
        <v>-16173.44815200125</v>
      </c>
      <c r="F155" s="26">
        <f>ROUND(2*E155,0)/2</f>
        <v>-16173.5</v>
      </c>
      <c r="G155" s="26">
        <f>+C155-(C$7+F155*C$8)</f>
        <v>7.2374299998045899E-2</v>
      </c>
      <c r="H155" s="26"/>
      <c r="I155" s="26">
        <f>+G155</f>
        <v>7.2374299998045899E-2</v>
      </c>
      <c r="J155" s="26"/>
      <c r="L155" s="26"/>
      <c r="M155" s="26"/>
      <c r="N155" s="26"/>
      <c r="O155" s="26">
        <f ca="1">+C$11+C$12*F155</f>
        <v>1.6514904462945484E-2</v>
      </c>
      <c r="P155" s="26"/>
      <c r="Q155" s="27">
        <f>+C155-15018.5</f>
        <v>14906.385999999999</v>
      </c>
    </row>
    <row r="156" spans="1:17" ht="12.95" customHeight="1" x14ac:dyDescent="0.2">
      <c r="A156" s="59" t="s">
        <v>77</v>
      </c>
      <c r="B156" s="60" t="s">
        <v>52</v>
      </c>
      <c r="C156" s="59">
        <v>30338.726999999999</v>
      </c>
      <c r="D156" s="59" t="s">
        <v>70</v>
      </c>
      <c r="E156" s="26">
        <f>+(C156-C$7)/C$8</f>
        <v>-15876.977890438373</v>
      </c>
      <c r="F156" s="26">
        <f>ROUND(2*E156,0)/2</f>
        <v>-15877</v>
      </c>
      <c r="G156" s="26">
        <f>+C156-(C$7+F156*C$8)</f>
        <v>3.0862599996908102E-2</v>
      </c>
      <c r="H156" s="26"/>
      <c r="I156" s="26">
        <f>+G156</f>
        <v>3.0862599996908102E-2</v>
      </c>
      <c r="J156" s="26"/>
      <c r="L156" s="26"/>
      <c r="M156" s="26"/>
      <c r="N156" s="26"/>
      <c r="O156" s="26">
        <f ca="1">+C$11+C$12*F156</f>
        <v>1.6253240803864179E-2</v>
      </c>
      <c r="P156" s="26"/>
      <c r="Q156" s="27">
        <f>+C156-15018.5</f>
        <v>15320.226999999999</v>
      </c>
    </row>
    <row r="157" spans="1:17" ht="12.95" customHeight="1" x14ac:dyDescent="0.2">
      <c r="A157" s="59" t="s">
        <v>77</v>
      </c>
      <c r="B157" s="60" t="s">
        <v>52</v>
      </c>
      <c r="C157" s="59">
        <v>30359.592000000001</v>
      </c>
      <c r="D157" s="59" t="s">
        <v>70</v>
      </c>
      <c r="E157" s="26">
        <f>+(C157-C$7)/C$8</f>
        <v>-15862.030478249852</v>
      </c>
      <c r="F157" s="26">
        <f>ROUND(2*E157,0)/2</f>
        <v>-15862</v>
      </c>
      <c r="G157" s="26">
        <f>+C157-(C$7+F157*C$8)</f>
        <v>-4.2544400002952898E-2</v>
      </c>
      <c r="H157" s="26"/>
      <c r="I157" s="26">
        <f>+G157</f>
        <v>-4.2544400002952898E-2</v>
      </c>
      <c r="J157" s="26"/>
      <c r="L157" s="26"/>
      <c r="M157" s="26"/>
      <c r="N157" s="26"/>
      <c r="O157" s="26">
        <f ca="1">+C$11+C$12*F157</f>
        <v>1.6240003181988226E-2</v>
      </c>
      <c r="P157" s="26"/>
      <c r="Q157" s="27">
        <f>+C157-15018.5</f>
        <v>15341.092000000001</v>
      </c>
    </row>
    <row r="158" spans="1:17" ht="12.95" customHeight="1" x14ac:dyDescent="0.2">
      <c r="A158" s="59" t="s">
        <v>77</v>
      </c>
      <c r="B158" s="60" t="s">
        <v>52</v>
      </c>
      <c r="C158" s="59">
        <v>30373.638999999999</v>
      </c>
      <c r="D158" s="59" t="s">
        <v>70</v>
      </c>
      <c r="E158" s="26">
        <f>+(C158-C$7)/C$8</f>
        <v>-15851.96739178869</v>
      </c>
      <c r="F158" s="26">
        <f>ROUND(2*E158,0)/2</f>
        <v>-15852</v>
      </c>
      <c r="G158" s="26">
        <f>+C158-(C$7+F158*C$8)</f>
        <v>4.5517599995946512E-2</v>
      </c>
      <c r="H158" s="26"/>
      <c r="I158" s="26">
        <f>+G158</f>
        <v>4.5517599995946512E-2</v>
      </c>
      <c r="J158" s="26"/>
      <c r="L158" s="26"/>
      <c r="M158" s="26"/>
      <c r="N158" s="26"/>
      <c r="O158" s="26">
        <f ca="1">+C$11+C$12*F158</f>
        <v>1.6231178100737591E-2</v>
      </c>
      <c r="P158" s="26"/>
      <c r="Q158" s="27">
        <f>+C158-15018.5</f>
        <v>15355.138999999999</v>
      </c>
    </row>
    <row r="159" spans="1:17" ht="12.95" customHeight="1" x14ac:dyDescent="0.2">
      <c r="A159" s="59" t="s">
        <v>77</v>
      </c>
      <c r="B159" s="60" t="s">
        <v>52</v>
      </c>
      <c r="C159" s="59">
        <v>30426.553</v>
      </c>
      <c r="D159" s="59" t="s">
        <v>70</v>
      </c>
      <c r="E159" s="26">
        <f>+(C159-C$7)/C$8</f>
        <v>-15814.060496579326</v>
      </c>
      <c r="F159" s="26">
        <f>ROUND(2*E159,0)/2</f>
        <v>-15814</v>
      </c>
      <c r="G159" s="26">
        <f>+C159-(C$7+F159*C$8)</f>
        <v>-8.444680000320659E-2</v>
      </c>
      <c r="H159" s="26"/>
      <c r="I159" s="26">
        <f>+G159</f>
        <v>-8.444680000320659E-2</v>
      </c>
      <c r="J159" s="26"/>
      <c r="L159" s="26"/>
      <c r="M159" s="26"/>
      <c r="N159" s="26"/>
      <c r="O159" s="26">
        <f ca="1">+C$11+C$12*F159</f>
        <v>1.6197642791985181E-2</v>
      </c>
      <c r="P159" s="26"/>
      <c r="Q159" s="27">
        <f>+C159-15018.5</f>
        <v>15408.053</v>
      </c>
    </row>
    <row r="160" spans="1:17" ht="12.95" customHeight="1" x14ac:dyDescent="0.2">
      <c r="A160" s="59" t="s">
        <v>77</v>
      </c>
      <c r="B160" s="60" t="s">
        <v>39</v>
      </c>
      <c r="C160" s="59">
        <v>31084.694</v>
      </c>
      <c r="D160" s="59" t="s">
        <v>70</v>
      </c>
      <c r="E160" s="26">
        <f>+(C160-C$7)/C$8</f>
        <v>-15342.576920966339</v>
      </c>
      <c r="F160" s="26">
        <f>ROUND(2*E160,0)/2</f>
        <v>-15342.5</v>
      </c>
      <c r="G160" s="26">
        <f>+C160-(C$7+F160*C$8)</f>
        <v>-0.10737350000272272</v>
      </c>
      <c r="H160" s="26"/>
      <c r="I160" s="26">
        <f>+G160</f>
        <v>-0.10737350000272272</v>
      </c>
      <c r="J160" s="26"/>
      <c r="L160" s="26"/>
      <c r="M160" s="26"/>
      <c r="N160" s="26"/>
      <c r="O160" s="26">
        <f ca="1">+C$11+C$12*F160</f>
        <v>1.5781540211017773E-2</v>
      </c>
      <c r="P160" s="26"/>
      <c r="Q160" s="27">
        <f>+C160-15018.5</f>
        <v>16066.194</v>
      </c>
    </row>
    <row r="161" spans="1:18" ht="12.95" customHeight="1" x14ac:dyDescent="0.2">
      <c r="A161" s="59" t="s">
        <v>77</v>
      </c>
      <c r="B161" s="60" t="s">
        <v>52</v>
      </c>
      <c r="C161" s="59">
        <v>31428.824000000001</v>
      </c>
      <c r="D161" s="59" t="s">
        <v>70</v>
      </c>
      <c r="E161" s="26">
        <f>+(C161-C$7)/C$8</f>
        <v>-15096.046704985725</v>
      </c>
      <c r="F161" s="26">
        <f>ROUND(2*E161,0)/2</f>
        <v>-15096</v>
      </c>
      <c r="G161" s="26">
        <f>+C161-(C$7+F161*C$8)</f>
        <v>-6.519520000074408E-2</v>
      </c>
      <c r="H161" s="26"/>
      <c r="I161" s="26">
        <f>+G161</f>
        <v>-6.519520000074408E-2</v>
      </c>
      <c r="J161" s="26"/>
      <c r="L161" s="26"/>
      <c r="M161" s="26"/>
      <c r="N161" s="26"/>
      <c r="O161" s="26">
        <f ca="1">+C$11+C$12*F161</f>
        <v>1.5564001958189636E-2</v>
      </c>
      <c r="P161" s="26"/>
      <c r="Q161" s="27">
        <f>+C161-15018.5</f>
        <v>16410.324000000001</v>
      </c>
    </row>
    <row r="162" spans="1:18" ht="12.95" customHeight="1" x14ac:dyDescent="0.2">
      <c r="A162" s="59" t="s">
        <v>77</v>
      </c>
      <c r="B162" s="60" t="s">
        <v>39</v>
      </c>
      <c r="C162" s="59">
        <v>31475.59</v>
      </c>
      <c r="D162" s="59" t="s">
        <v>70</v>
      </c>
      <c r="E162" s="26">
        <f>+(C162-C$7)/C$8</f>
        <v>-15062.544156296133</v>
      </c>
      <c r="F162" s="26">
        <f>ROUND(2*E162,0)/2</f>
        <v>-15062.5</v>
      </c>
      <c r="G162" s="26">
        <f>+C162-(C$7+F162*C$8)</f>
        <v>-6.1637500002689194E-2</v>
      </c>
      <c r="H162" s="26"/>
      <c r="I162" s="26">
        <f>+G162</f>
        <v>-6.1637500002689194E-2</v>
      </c>
      <c r="J162" s="26"/>
      <c r="L162" s="26"/>
      <c r="M162" s="26"/>
      <c r="N162" s="26"/>
      <c r="O162" s="26">
        <f ca="1">+C$11+C$12*F162</f>
        <v>1.5534437936000012E-2</v>
      </c>
      <c r="P162" s="26"/>
      <c r="Q162" s="27">
        <f>+C162-15018.5</f>
        <v>16457.09</v>
      </c>
    </row>
    <row r="163" spans="1:18" ht="12.95" customHeight="1" x14ac:dyDescent="0.2">
      <c r="A163" s="59" t="s">
        <v>77</v>
      </c>
      <c r="B163" s="60" t="s">
        <v>52</v>
      </c>
      <c r="C163" s="59">
        <v>31798.775000000001</v>
      </c>
      <c r="D163" s="59" t="s">
        <v>70</v>
      </c>
      <c r="E163" s="26">
        <f>+(C163-C$7)/C$8</f>
        <v>-14831.018663454197</v>
      </c>
      <c r="F163" s="26">
        <f>ROUND(2*E163,0)/2</f>
        <v>-14831</v>
      </c>
      <c r="G163" s="26">
        <f>+C163-(C$7+F163*C$8)</f>
        <v>-2.6052199998957803E-2</v>
      </c>
      <c r="H163" s="26"/>
      <c r="I163" s="26">
        <f>+G163</f>
        <v>-2.6052199998957803E-2</v>
      </c>
      <c r="J163" s="26"/>
      <c r="L163" s="26"/>
      <c r="M163" s="26"/>
      <c r="N163" s="26"/>
      <c r="O163" s="26">
        <f ca="1">+C$11+C$12*F163</f>
        <v>1.5330137305047828E-2</v>
      </c>
      <c r="P163" s="26"/>
      <c r="Q163" s="27">
        <f>+C163-15018.5</f>
        <v>16780.275000000001</v>
      </c>
    </row>
    <row r="164" spans="1:18" ht="12.95" customHeight="1" x14ac:dyDescent="0.2">
      <c r="A164" s="59" t="s">
        <v>77</v>
      </c>
      <c r="B164" s="60" t="s">
        <v>39</v>
      </c>
      <c r="C164" s="59">
        <v>32096.847000000002</v>
      </c>
      <c r="D164" s="59" t="s">
        <v>70</v>
      </c>
      <c r="E164" s="26">
        <f>+(C164-C$7)/C$8</f>
        <v>-14617.483794254262</v>
      </c>
      <c r="F164" s="26">
        <f>ROUND(2*E164,0)/2</f>
        <v>-14617.5</v>
      </c>
      <c r="G164" s="26">
        <f>+C164-(C$7+F164*C$8)</f>
        <v>2.2621500000241213E-2</v>
      </c>
      <c r="H164" s="26"/>
      <c r="I164" s="26">
        <f>+G164</f>
        <v>2.2621500000241213E-2</v>
      </c>
      <c r="J164" s="26"/>
      <c r="L164" s="26"/>
      <c r="M164" s="26"/>
      <c r="N164" s="26"/>
      <c r="O164" s="26">
        <f ca="1">+C$11+C$12*F164</f>
        <v>1.5141721820346784E-2</v>
      </c>
      <c r="P164" s="26"/>
      <c r="Q164" s="27">
        <f>+C164-15018.5</f>
        <v>17078.347000000002</v>
      </c>
    </row>
    <row r="165" spans="1:18" ht="12.95" customHeight="1" x14ac:dyDescent="0.2">
      <c r="A165" s="59" t="s">
        <v>77</v>
      </c>
      <c r="B165" s="60" t="s">
        <v>52</v>
      </c>
      <c r="C165" s="59">
        <v>32140.763999999999</v>
      </c>
      <c r="D165" s="59" t="s">
        <v>70</v>
      </c>
      <c r="E165" s="26">
        <f>+(C165-C$7)/C$8</f>
        <v>-14586.022231777233</v>
      </c>
      <c r="F165" s="26">
        <f>ROUND(2*E165,0)/2</f>
        <v>-14586</v>
      </c>
      <c r="G165" s="26">
        <f>+C165-(C$7+F165*C$8)</f>
        <v>-3.1033200004458195E-2</v>
      </c>
      <c r="H165" s="26"/>
      <c r="I165" s="26">
        <f>+G165</f>
        <v>-3.1033200004458195E-2</v>
      </c>
      <c r="J165" s="26"/>
      <c r="L165" s="26"/>
      <c r="M165" s="26"/>
      <c r="N165" s="26"/>
      <c r="O165" s="26">
        <f ca="1">+C$11+C$12*F165</f>
        <v>1.5113922814407287E-2</v>
      </c>
      <c r="P165" s="26"/>
      <c r="Q165" s="27">
        <f>+C165-15018.5</f>
        <v>17122.263999999999</v>
      </c>
    </row>
    <row r="166" spans="1:18" ht="12.95" customHeight="1" x14ac:dyDescent="0.2">
      <c r="A166" s="59" t="s">
        <v>77</v>
      </c>
      <c r="B166" s="60" t="s">
        <v>52</v>
      </c>
      <c r="C166" s="59">
        <v>32263.553</v>
      </c>
      <c r="D166" s="59" t="s">
        <v>70</v>
      </c>
      <c r="E166" s="26">
        <f>+(C166-C$7)/C$8</f>
        <v>-14498.057803537778</v>
      </c>
      <c r="F166" s="26">
        <f>ROUND(2*E166,0)/2</f>
        <v>-14498</v>
      </c>
      <c r="G166" s="26">
        <f>+C166-(C$7+F166*C$8)</f>
        <v>-8.0687600002420368E-2</v>
      </c>
      <c r="H166" s="26"/>
      <c r="I166" s="26">
        <f>+G166</f>
        <v>-8.0687600002420368E-2</v>
      </c>
      <c r="J166" s="26"/>
      <c r="L166" s="26"/>
      <c r="M166" s="26"/>
      <c r="N166" s="26"/>
      <c r="O166" s="26">
        <f ca="1">+C$11+C$12*F166</f>
        <v>1.5036262099401704E-2</v>
      </c>
      <c r="P166" s="26"/>
      <c r="Q166" s="27">
        <f>+C166-15018.5</f>
        <v>17245.053</v>
      </c>
    </row>
    <row r="167" spans="1:18" ht="12.95" customHeight="1" x14ac:dyDescent="0.2">
      <c r="A167" s="59" t="s">
        <v>77</v>
      </c>
      <c r="B167" s="60" t="s">
        <v>39</v>
      </c>
      <c r="C167" s="59">
        <v>32473.875</v>
      </c>
      <c r="D167" s="59" t="s">
        <v>70</v>
      </c>
      <c r="E167" s="26">
        <f>+(C167-C$7)/C$8</f>
        <v>-14347.385882794237</v>
      </c>
      <c r="F167" s="26">
        <f>ROUND(2*E167,0)/2</f>
        <v>-14347.5</v>
      </c>
      <c r="G167" s="26">
        <f>+C167-(C$7+F167*C$8)</f>
        <v>0.15929549999782466</v>
      </c>
      <c r="H167" s="26"/>
      <c r="I167" s="26">
        <f>+G167</f>
        <v>0.15929549999782466</v>
      </c>
      <c r="J167" s="26"/>
      <c r="L167" s="26"/>
      <c r="M167" s="26"/>
      <c r="N167" s="26"/>
      <c r="O167" s="26">
        <f ca="1">+C$11+C$12*F167</f>
        <v>1.4903444626579658E-2</v>
      </c>
      <c r="P167" s="26"/>
      <c r="Q167" s="27">
        <f>+C167-15018.5</f>
        <v>17455.375</v>
      </c>
    </row>
    <row r="168" spans="1:18" ht="12.95" customHeight="1" x14ac:dyDescent="0.2">
      <c r="A168" s="59" t="s">
        <v>77</v>
      </c>
      <c r="B168" s="60" t="s">
        <v>52</v>
      </c>
      <c r="C168" s="59">
        <v>33191.866000000002</v>
      </c>
      <c r="D168" s="59" t="s">
        <v>70</v>
      </c>
      <c r="E168" s="26">
        <f>+(C168-C$7)/C$8</f>
        <v>-13833.026552593041</v>
      </c>
      <c r="F168" s="26">
        <f>ROUND(2*E168,0)/2</f>
        <v>-13833</v>
      </c>
      <c r="G168" s="26">
        <f>+C168-(C$7+F168*C$8)</f>
        <v>-3.7064600001031067E-2</v>
      </c>
      <c r="H168" s="26"/>
      <c r="I168" s="26">
        <f>+G168</f>
        <v>-3.7064600001031067E-2</v>
      </c>
      <c r="J168" s="26"/>
      <c r="L168" s="26"/>
      <c r="M168" s="26"/>
      <c r="N168" s="26"/>
      <c r="O168" s="26">
        <f ca="1">+C$11+C$12*F168</f>
        <v>1.4449394196234519E-2</v>
      </c>
      <c r="P168" s="26"/>
      <c r="Q168" s="27">
        <f>+C168-15018.5</f>
        <v>18173.366000000002</v>
      </c>
    </row>
    <row r="169" spans="1:18" ht="12.95" customHeight="1" x14ac:dyDescent="0.2">
      <c r="A169" s="59" t="s">
        <v>77</v>
      </c>
      <c r="B169" s="60" t="s">
        <v>39</v>
      </c>
      <c r="C169" s="59">
        <v>33273.555</v>
      </c>
      <c r="D169" s="59" t="s">
        <v>70</v>
      </c>
      <c r="E169" s="26">
        <f>+(C169-C$7)/C$8</f>
        <v>-13774.505624998121</v>
      </c>
      <c r="F169" s="26">
        <f>ROUND(2*E169,0)/2</f>
        <v>-13774.5</v>
      </c>
      <c r="G169" s="26">
        <f>+C169-(C$7+F169*C$8)</f>
        <v>-7.8519000016967766E-3</v>
      </c>
      <c r="H169" s="26"/>
      <c r="I169" s="26">
        <f>+G169</f>
        <v>-7.8519000016967766E-3</v>
      </c>
      <c r="J169" s="26"/>
      <c r="L169" s="26"/>
      <c r="M169" s="26"/>
      <c r="N169" s="26"/>
      <c r="O169" s="26">
        <f ca="1">+C$11+C$12*F169</f>
        <v>1.439776747091831E-2</v>
      </c>
      <c r="P169" s="26"/>
      <c r="Q169" s="27">
        <f>+C169-15018.5</f>
        <v>18255.055</v>
      </c>
    </row>
    <row r="170" spans="1:18" ht="12.95" customHeight="1" x14ac:dyDescent="0.2">
      <c r="A170" s="59" t="s">
        <v>77</v>
      </c>
      <c r="B170" s="60" t="s">
        <v>39</v>
      </c>
      <c r="C170" s="59">
        <v>33703.563999999998</v>
      </c>
      <c r="D170" s="59" t="s">
        <v>70</v>
      </c>
      <c r="E170" s="26">
        <f>+(C170-C$7)/C$8</f>
        <v>-13466.452820407974</v>
      </c>
      <c r="F170" s="26">
        <f>ROUND(2*E170,0)/2</f>
        <v>-13466.5</v>
      </c>
      <c r="G170" s="26">
        <f>+C170-(C$7+F170*C$8)</f>
        <v>6.5857699999469332E-2</v>
      </c>
      <c r="H170" s="26"/>
      <c r="I170" s="26">
        <f>+G170</f>
        <v>6.5857699999469332E-2</v>
      </c>
      <c r="J170" s="26"/>
      <c r="L170" s="26"/>
      <c r="M170" s="26"/>
      <c r="N170" s="26"/>
      <c r="O170" s="26">
        <f ca="1">+C$11+C$12*F170</f>
        <v>1.412595496839877E-2</v>
      </c>
      <c r="P170" s="26"/>
      <c r="Q170" s="27">
        <f>+C170-15018.5</f>
        <v>18685.063999999998</v>
      </c>
    </row>
    <row r="171" spans="1:18" ht="12.95" customHeight="1" x14ac:dyDescent="0.2">
      <c r="A171" s="59" t="s">
        <v>323</v>
      </c>
      <c r="B171" s="60" t="s">
        <v>39</v>
      </c>
      <c r="C171" s="59">
        <v>36608.353000000003</v>
      </c>
      <c r="D171" s="59" t="s">
        <v>70</v>
      </c>
      <c r="E171" s="26">
        <f>+(C171-C$7)/C$8</f>
        <v>-11385.500100365802</v>
      </c>
      <c r="F171" s="26">
        <f>ROUND(2*E171,0)/2</f>
        <v>-11385.5</v>
      </c>
      <c r="G171" s="26">
        <f>+C171-(C$7+F171*C$8)</f>
        <v>-1.4009999722475186E-4</v>
      </c>
      <c r="H171" s="26"/>
      <c r="I171" s="26">
        <f>+G171</f>
        <v>-1.4009999722475186E-4</v>
      </c>
      <c r="J171" s="26"/>
      <c r="L171" s="26"/>
      <c r="M171" s="26"/>
      <c r="N171" s="26"/>
      <c r="O171" s="26">
        <f ca="1">+C$11+C$12*F171</f>
        <v>1.2289455560141768E-2</v>
      </c>
      <c r="P171" s="26"/>
      <c r="Q171" s="27">
        <f>+C171-15018.5</f>
        <v>21589.853000000003</v>
      </c>
    </row>
    <row r="172" spans="1:18" ht="12.95" customHeight="1" x14ac:dyDescent="0.2">
      <c r="A172" s="59" t="s">
        <v>323</v>
      </c>
      <c r="B172" s="60" t="s">
        <v>52</v>
      </c>
      <c r="C172" s="59">
        <v>37315.402999999998</v>
      </c>
      <c r="D172" s="59" t="s">
        <v>70</v>
      </c>
      <c r="E172" s="26">
        <f>+(C172-C$7)/C$8</f>
        <v>-10878.978758985822</v>
      </c>
      <c r="F172" s="26">
        <f>ROUND(2*E172,0)/2</f>
        <v>-10879</v>
      </c>
      <c r="G172" s="26">
        <f>+C172-(C$7+F172*C$8)</f>
        <v>2.9650199998286553E-2</v>
      </c>
      <c r="H172" s="26"/>
      <c r="I172" s="26">
        <f>+G172</f>
        <v>2.9650199998286553E-2</v>
      </c>
      <c r="J172" s="26"/>
      <c r="L172" s="26"/>
      <c r="M172" s="26"/>
      <c r="N172" s="26"/>
      <c r="O172" s="26">
        <f ca="1">+C$11+C$12*F172</f>
        <v>1.1842465194797137E-2</v>
      </c>
      <c r="P172" s="26"/>
      <c r="Q172" s="27">
        <f>+C172-15018.5</f>
        <v>22296.902999999998</v>
      </c>
    </row>
    <row r="173" spans="1:18" ht="12.95" customHeight="1" x14ac:dyDescent="0.2">
      <c r="A173" s="59" t="s">
        <v>323</v>
      </c>
      <c r="B173" s="60" t="s">
        <v>39</v>
      </c>
      <c r="C173" s="59">
        <v>37345.400999999998</v>
      </c>
      <c r="D173" s="59" t="s">
        <v>70</v>
      </c>
      <c r="E173" s="26">
        <f>+(C173-C$7)/C$8</f>
        <v>-10857.488585449699</v>
      </c>
      <c r="F173" s="26">
        <f>ROUND(2*E173,0)/2</f>
        <v>-10857.5</v>
      </c>
      <c r="G173" s="26">
        <f>+C173-(C$7+F173*C$8)</f>
        <v>1.5933499991660938E-2</v>
      </c>
      <c r="H173" s="26"/>
      <c r="I173" s="26">
        <f>+G173</f>
        <v>1.5933499991660938E-2</v>
      </c>
      <c r="J173" s="26"/>
      <c r="L173" s="26"/>
      <c r="M173" s="26"/>
      <c r="N173" s="26"/>
      <c r="O173" s="26">
        <f ca="1">+C$11+C$12*F173</f>
        <v>1.1823491270108274E-2</v>
      </c>
      <c r="P173" s="26"/>
      <c r="Q173" s="27">
        <f>+C173-15018.5</f>
        <v>22326.900999999998</v>
      </c>
    </row>
    <row r="174" spans="1:18" ht="12.95" customHeight="1" x14ac:dyDescent="0.2">
      <c r="A174" s="59" t="s">
        <v>323</v>
      </c>
      <c r="B174" s="60" t="s">
        <v>39</v>
      </c>
      <c r="C174" s="59">
        <v>38001.500999999997</v>
      </c>
      <c r="D174" s="59" t="s">
        <v>70</v>
      </c>
      <c r="E174" s="26">
        <f>+(C174-C$7)/C$8</f>
        <v>-10387.467155452661</v>
      </c>
      <c r="F174" s="26">
        <f>ROUND(2*E174,0)/2</f>
        <v>-10387.5</v>
      </c>
      <c r="G174" s="26">
        <f>+C174-(C$7+F174*C$8)</f>
        <v>4.5847499997762498E-2</v>
      </c>
      <c r="H174" s="26"/>
      <c r="I174" s="26">
        <f>+G174</f>
        <v>4.5847499997762498E-2</v>
      </c>
      <c r="J174" s="26"/>
      <c r="L174" s="26"/>
      <c r="M174" s="26"/>
      <c r="N174" s="26"/>
      <c r="O174" s="26">
        <f ca="1">+C$11+C$12*F174</f>
        <v>1.1408712451328462E-2</v>
      </c>
      <c r="P174" s="26"/>
      <c r="Q174" s="27">
        <f>+C174-15018.5</f>
        <v>22983.000999999997</v>
      </c>
    </row>
    <row r="175" spans="1:18" ht="12.95" customHeight="1" x14ac:dyDescent="0.2">
      <c r="A175" s="26" t="s">
        <v>28</v>
      </c>
      <c r="B175" s="28"/>
      <c r="C175" s="30">
        <v>42787.296000000002</v>
      </c>
      <c r="D175" s="30"/>
      <c r="E175" s="26">
        <f>+(C175-C$7)/C$8</f>
        <v>-6958.9864214598565</v>
      </c>
      <c r="F175" s="26">
        <f>ROUND(2*E175,0)/2</f>
        <v>-6959</v>
      </c>
      <c r="G175" s="26">
        <f>+C175-(C$7+F175*C$8)</f>
        <v>1.8954200000735E-2</v>
      </c>
      <c r="H175" s="26"/>
      <c r="I175" s="26">
        <f>+G175</f>
        <v>1.8954200000735E-2</v>
      </c>
      <c r="K175" s="26"/>
      <c r="L175" s="26"/>
      <c r="M175" s="26"/>
      <c r="N175" s="26"/>
      <c r="O175" s="26">
        <f ca="1">+C$11+C$12*F175</f>
        <v>8.3830333445484798E-3</v>
      </c>
      <c r="P175" s="26"/>
      <c r="Q175" s="27">
        <f>+C175-15018.5</f>
        <v>27768.796000000002</v>
      </c>
      <c r="R175" s="26"/>
    </row>
    <row r="176" spans="1:18" ht="12.95" customHeight="1" x14ac:dyDescent="0.2">
      <c r="A176" s="26" t="s">
        <v>29</v>
      </c>
      <c r="B176" s="28" t="s">
        <v>39</v>
      </c>
      <c r="C176" s="30">
        <v>44929.286</v>
      </c>
      <c r="D176" s="30"/>
      <c r="E176" s="26">
        <f>+(C176-C$7)/C$8</f>
        <v>-5424.4928948033175</v>
      </c>
      <c r="F176" s="26">
        <f>ROUND(2*E176,0)/2</f>
        <v>-5424.5</v>
      </c>
      <c r="G176" s="26">
        <f>+C176-(C$7+F176*C$8)</f>
        <v>9.9180999968666583E-3</v>
      </c>
      <c r="H176" s="26"/>
      <c r="I176" s="26">
        <f>+G176</f>
        <v>9.9180999968666583E-3</v>
      </c>
      <c r="K176" s="26"/>
      <c r="L176" s="26"/>
      <c r="M176" s="26"/>
      <c r="N176" s="26"/>
      <c r="O176" s="26">
        <f ca="1">+C$11+C$12*F176</f>
        <v>7.0288246266386415E-3</v>
      </c>
      <c r="P176" s="26"/>
      <c r="Q176" s="27">
        <f>+C176-15018.5</f>
        <v>29910.786</v>
      </c>
      <c r="R176" s="26"/>
    </row>
    <row r="177" spans="1:18" ht="12.95" customHeight="1" x14ac:dyDescent="0.2">
      <c r="A177" s="26" t="s">
        <v>30</v>
      </c>
      <c r="B177" s="28"/>
      <c r="C177" s="30">
        <v>44959.287499999999</v>
      </c>
      <c r="D177" s="30"/>
      <c r="E177" s="26">
        <f>+(C177-C$7)/C$8</f>
        <v>-5403.0002139131248</v>
      </c>
      <c r="F177" s="26">
        <f>ROUND(2*E177,0)/2</f>
        <v>-5403</v>
      </c>
      <c r="G177" s="26">
        <f>+C177-(C$7+F177*C$8)</f>
        <v>-2.9860000358894467E-4</v>
      </c>
      <c r="H177" s="26"/>
      <c r="I177" s="26"/>
      <c r="J177" s="26">
        <f>+G177</f>
        <v>-2.9860000358894467E-4</v>
      </c>
      <c r="L177" s="26"/>
      <c r="M177" s="26"/>
      <c r="N177" s="26"/>
      <c r="O177" s="26">
        <f ca="1">+C$11+C$12*F177</f>
        <v>7.0098507019497776E-3</v>
      </c>
      <c r="P177" s="26"/>
      <c r="Q177" s="27">
        <f>+C177-15018.5</f>
        <v>29940.787499999999</v>
      </c>
      <c r="R177" s="26"/>
    </row>
    <row r="178" spans="1:18" ht="12.95" customHeight="1" x14ac:dyDescent="0.2">
      <c r="A178" s="31" t="s">
        <v>30</v>
      </c>
      <c r="B178" s="60" t="s">
        <v>52</v>
      </c>
      <c r="C178" s="59">
        <v>44959.288</v>
      </c>
      <c r="D178" s="59" t="s">
        <v>70</v>
      </c>
      <c r="E178" s="26">
        <f>+(C178-C$7)/C$8</f>
        <v>-5402.999855719685</v>
      </c>
      <c r="F178" s="26">
        <f>ROUND(2*E178,0)/2</f>
        <v>-5403</v>
      </c>
      <c r="G178" s="26">
        <f>+C178-(C$7+F178*C$8)</f>
        <v>2.0139999833190814E-4</v>
      </c>
      <c r="H178" s="26"/>
      <c r="I178" s="26"/>
      <c r="J178" s="26">
        <f>+G178</f>
        <v>2.0139999833190814E-4</v>
      </c>
      <c r="L178" s="26"/>
      <c r="M178" s="26"/>
      <c r="N178" s="26"/>
      <c r="O178" s="26">
        <f ca="1">+C$11+C$12*F178</f>
        <v>7.0098507019497776E-3</v>
      </c>
      <c r="P178" s="26"/>
      <c r="Q178" s="27">
        <f>+C178-15018.5</f>
        <v>29940.788</v>
      </c>
    </row>
    <row r="179" spans="1:18" ht="12.95" customHeight="1" x14ac:dyDescent="0.2">
      <c r="A179" s="26" t="s">
        <v>30</v>
      </c>
      <c r="B179" s="28"/>
      <c r="C179" s="30">
        <v>44959.288399999998</v>
      </c>
      <c r="D179" s="30"/>
      <c r="E179" s="26">
        <f>+(C179-C$7)/C$8</f>
        <v>-5402.9995691649356</v>
      </c>
      <c r="F179" s="26">
        <f>ROUND(2*E179,0)/2</f>
        <v>-5403</v>
      </c>
      <c r="G179" s="26">
        <f>+C179-(C$7+F179*C$8)</f>
        <v>6.0139999550301582E-4</v>
      </c>
      <c r="H179" s="26"/>
      <c r="I179" s="26"/>
      <c r="J179" s="26">
        <f>+G179</f>
        <v>6.0139999550301582E-4</v>
      </c>
      <c r="L179" s="26"/>
      <c r="M179" s="26"/>
      <c r="N179" s="26"/>
      <c r="O179" s="26">
        <f ca="1">+C$11+C$12*F179</f>
        <v>7.0098507019497776E-3</v>
      </c>
      <c r="P179" s="26"/>
      <c r="Q179" s="27">
        <f>+C179-15018.5</f>
        <v>29940.788399999998</v>
      </c>
      <c r="R179" s="26"/>
    </row>
    <row r="180" spans="1:18" ht="12.95" customHeight="1" x14ac:dyDescent="0.2">
      <c r="A180" s="26" t="s">
        <v>30</v>
      </c>
      <c r="B180" s="28"/>
      <c r="C180" s="30">
        <v>44983.015500000001</v>
      </c>
      <c r="D180" s="30"/>
      <c r="E180" s="26">
        <f>+(C180-C$7)/C$8</f>
        <v>-5386.0017860957632</v>
      </c>
      <c r="F180" s="26">
        <f>ROUND(2*E180,0)/2</f>
        <v>-5386</v>
      </c>
      <c r="G180" s="26">
        <f>+C180-(C$7+F180*C$8)</f>
        <v>-2.4932000014814548E-3</v>
      </c>
      <c r="H180" s="26"/>
      <c r="I180" s="26"/>
      <c r="J180" s="26">
        <f>+G180</f>
        <v>-2.4932000014814548E-3</v>
      </c>
      <c r="L180" s="26"/>
      <c r="M180" s="26"/>
      <c r="N180" s="26"/>
      <c r="O180" s="26">
        <f ca="1">+C$11+C$12*F180</f>
        <v>6.9948480638236995E-3</v>
      </c>
      <c r="P180" s="26"/>
      <c r="Q180" s="27">
        <f>+C180-15018.5</f>
        <v>29964.515500000001</v>
      </c>
      <c r="R180" s="26"/>
    </row>
    <row r="181" spans="1:18" ht="12.95" customHeight="1" x14ac:dyDescent="0.2">
      <c r="A181" s="31" t="s">
        <v>30</v>
      </c>
      <c r="B181" s="60" t="s">
        <v>52</v>
      </c>
      <c r="C181" s="59">
        <v>44983.018799999998</v>
      </c>
      <c r="D181" s="59" t="s">
        <v>70</v>
      </c>
      <c r="E181" s="26">
        <f>+(C181-C$7)/C$8</f>
        <v>-5385.9994220190711</v>
      </c>
      <c r="F181" s="26">
        <f>ROUND(2*E181,0)/2</f>
        <v>-5386</v>
      </c>
      <c r="G181" s="26">
        <f>+C181-(C$7+F181*C$8)</f>
        <v>8.0679999518906698E-4</v>
      </c>
      <c r="H181" s="26"/>
      <c r="I181" s="26"/>
      <c r="J181" s="26">
        <f>+G181</f>
        <v>8.0679999518906698E-4</v>
      </c>
      <c r="L181" s="26"/>
      <c r="M181" s="26"/>
      <c r="N181" s="26"/>
      <c r="O181" s="26">
        <f ca="1">+C$11+C$12*F181</f>
        <v>6.9948480638236995E-3</v>
      </c>
      <c r="P181" s="26"/>
      <c r="Q181" s="27">
        <f>+C181-15018.5</f>
        <v>29964.518799999998</v>
      </c>
    </row>
    <row r="182" spans="1:18" ht="12.95" customHeight="1" x14ac:dyDescent="0.2">
      <c r="A182" s="31" t="s">
        <v>30</v>
      </c>
      <c r="B182" s="32"/>
      <c r="C182" s="33">
        <v>44983.021999999997</v>
      </c>
      <c r="D182" s="33"/>
      <c r="E182" s="26">
        <f>+(C182-C$7)/C$8</f>
        <v>-5385.9971295810656</v>
      </c>
      <c r="F182" s="26">
        <f>ROUND(2*E182,0)/2</f>
        <v>-5386</v>
      </c>
      <c r="G182" s="26">
        <f>+C182-(C$7+F182*C$8)</f>
        <v>4.0067999943858013E-3</v>
      </c>
      <c r="H182" s="26"/>
      <c r="I182" s="26"/>
      <c r="J182" s="26">
        <f>+G182</f>
        <v>4.0067999943858013E-3</v>
      </c>
      <c r="L182" s="26"/>
      <c r="M182" s="26"/>
      <c r="N182" s="26"/>
      <c r="O182" s="26">
        <f ca="1">+C$11+C$12*F182</f>
        <v>6.9948480638236995E-3</v>
      </c>
      <c r="P182" s="26"/>
      <c r="Q182" s="27">
        <f>+C182-15018.5</f>
        <v>29964.521999999997</v>
      </c>
      <c r="R182" s="26"/>
    </row>
    <row r="183" spans="1:18" ht="12.95" customHeight="1" x14ac:dyDescent="0.2">
      <c r="A183" s="26" t="s">
        <v>32</v>
      </c>
      <c r="B183" s="28"/>
      <c r="C183" s="30">
        <v>45012.334000000003</v>
      </c>
      <c r="D183" s="30"/>
      <c r="E183" s="26">
        <f>+(C183-C$7)/C$8</f>
        <v>-5364.9983974425568</v>
      </c>
      <c r="F183" s="26">
        <f>ROUND(2*E183,0)/2</f>
        <v>-5365</v>
      </c>
      <c r="G183" s="26">
        <f>+C183-(C$7+F183*C$8)</f>
        <v>2.237000000604894E-3</v>
      </c>
      <c r="H183" s="26"/>
      <c r="I183" s="26">
        <f>+G183</f>
        <v>2.237000000604894E-3</v>
      </c>
      <c r="K183" s="26"/>
      <c r="L183" s="26"/>
      <c r="M183" s="26"/>
      <c r="N183" s="26"/>
      <c r="O183" s="26">
        <f ca="1">+C$11+C$12*F183</f>
        <v>6.9763153931973673E-3</v>
      </c>
      <c r="P183" s="26"/>
      <c r="Q183" s="27">
        <f>+C183-15018.5</f>
        <v>29993.834000000003</v>
      </c>
      <c r="R183" s="26"/>
    </row>
    <row r="184" spans="1:18" ht="12.95" customHeight="1" x14ac:dyDescent="0.2">
      <c r="A184" s="26" t="s">
        <v>33</v>
      </c>
      <c r="B184" s="28" t="s">
        <v>39</v>
      </c>
      <c r="C184" s="30">
        <v>45035.379000000001</v>
      </c>
      <c r="D184" s="30"/>
      <c r="E184" s="26">
        <f>+(C184-C$7)/C$8</f>
        <v>-5348.4892618621861</v>
      </c>
      <c r="F184" s="26">
        <f>ROUND(2*E184,0)/2</f>
        <v>-5348.5</v>
      </c>
      <c r="G184" s="26">
        <f>+C184-(C$7+F184*C$8)</f>
        <v>1.4989299997978378E-2</v>
      </c>
      <c r="H184" s="26"/>
      <c r="I184" s="26">
        <f>+G184</f>
        <v>1.4989299997978378E-2</v>
      </c>
      <c r="J184" s="26"/>
      <c r="K184" s="26"/>
      <c r="L184" s="26"/>
      <c r="M184" s="26"/>
      <c r="N184" s="26"/>
      <c r="O184" s="26">
        <f ca="1">+C$11+C$12*F184</f>
        <v>6.961754009133821E-3</v>
      </c>
      <c r="P184" s="26"/>
      <c r="Q184" s="27">
        <f>+C184-15018.5</f>
        <v>30016.879000000001</v>
      </c>
      <c r="R184" s="26"/>
    </row>
    <row r="185" spans="1:18" ht="12.95" customHeight="1" x14ac:dyDescent="0.2">
      <c r="A185" s="26" t="s">
        <v>33</v>
      </c>
      <c r="B185" s="28" t="s">
        <v>39</v>
      </c>
      <c r="C185" s="30">
        <v>45035.383000000002</v>
      </c>
      <c r="D185" s="30"/>
      <c r="E185" s="26">
        <f>+(C185-C$7)/C$8</f>
        <v>-5348.4863963146772</v>
      </c>
      <c r="F185" s="26">
        <f>ROUND(2*E185,0)/2</f>
        <v>-5348.5</v>
      </c>
      <c r="G185" s="26">
        <f>+C185-(C$7+F185*C$8)</f>
        <v>1.8989299998793285E-2</v>
      </c>
      <c r="H185" s="26"/>
      <c r="I185" s="26">
        <f>+G185</f>
        <v>1.8989299998793285E-2</v>
      </c>
      <c r="J185" s="26"/>
      <c r="K185" s="26"/>
      <c r="L185" s="26"/>
      <c r="M185" s="26"/>
      <c r="N185" s="26"/>
      <c r="O185" s="26">
        <f ca="1">+C$11+C$12*F185</f>
        <v>6.961754009133821E-3</v>
      </c>
      <c r="P185" s="26"/>
      <c r="Q185" s="27">
        <f>+C185-15018.5</f>
        <v>30016.883000000002</v>
      </c>
      <c r="R185" s="26"/>
    </row>
    <row r="186" spans="1:18" ht="12.95" customHeight="1" x14ac:dyDescent="0.2">
      <c r="A186" s="26" t="s">
        <v>34</v>
      </c>
      <c r="B186" s="28"/>
      <c r="C186" s="30">
        <v>45294.311999999998</v>
      </c>
      <c r="D186" s="30"/>
      <c r="E186" s="26">
        <f>+(C186-C$7)/C$8</f>
        <v>-5162.9930586409973</v>
      </c>
      <c r="F186" s="26">
        <f>ROUND(2*E186,0)/2</f>
        <v>-5163</v>
      </c>
      <c r="G186" s="26">
        <f>+C186-(C$7+F186*C$8)</f>
        <v>9.6893999943858944E-3</v>
      </c>
      <c r="H186" s="26"/>
      <c r="I186" s="26">
        <f>+G186</f>
        <v>9.6893999943858944E-3</v>
      </c>
      <c r="K186" s="26"/>
      <c r="L186" s="26"/>
      <c r="M186" s="26"/>
      <c r="N186" s="26"/>
      <c r="O186" s="26">
        <f ca="1">+C$11+C$12*F186</f>
        <v>6.7980487519345538E-3</v>
      </c>
      <c r="P186" s="26"/>
      <c r="Q186" s="27">
        <f>+C186-15018.5</f>
        <v>30275.811999999998</v>
      </c>
      <c r="R186" s="26"/>
    </row>
    <row r="187" spans="1:18" ht="12.95" customHeight="1" x14ac:dyDescent="0.2">
      <c r="A187" s="26" t="s">
        <v>36</v>
      </c>
      <c r="B187" s="28" t="s">
        <v>39</v>
      </c>
      <c r="C187" s="30">
        <v>45779.383000000002</v>
      </c>
      <c r="D187" s="30"/>
      <c r="E187" s="26">
        <f>+(C187-C$7)/C$8</f>
        <v>-4815.4945598296954</v>
      </c>
      <c r="F187" s="26">
        <f>ROUND(2*E187,0)/2</f>
        <v>-4815.5</v>
      </c>
      <c r="G187" s="26">
        <f>+C187-(C$7+F187*C$8)</f>
        <v>7.593900001666043E-3</v>
      </c>
      <c r="H187" s="26"/>
      <c r="I187" s="26">
        <f>+G187</f>
        <v>7.593900001666043E-3</v>
      </c>
      <c r="J187" s="26"/>
      <c r="K187" s="26"/>
      <c r="L187" s="26"/>
      <c r="M187" s="26"/>
      <c r="N187" s="26"/>
      <c r="O187" s="26">
        <f ca="1">+C$11+C$12*F187</f>
        <v>6.4913771784750104E-3</v>
      </c>
      <c r="P187" s="26"/>
      <c r="Q187" s="27">
        <f>+C187-15018.5</f>
        <v>30760.883000000002</v>
      </c>
      <c r="R187" s="26"/>
    </row>
    <row r="188" spans="1:18" ht="12.95" customHeight="1" x14ac:dyDescent="0.2">
      <c r="A188" s="26" t="s">
        <v>37</v>
      </c>
      <c r="B188" s="28"/>
      <c r="C188" s="30">
        <v>46828.402999999998</v>
      </c>
      <c r="D188" s="30"/>
      <c r="E188" s="26">
        <f>+(C188-C$7)/C$8</f>
        <v>-4063.9903981234133</v>
      </c>
      <c r="F188" s="26">
        <f>ROUND(2*E188,0)/2</f>
        <v>-4064</v>
      </c>
      <c r="G188" s="26">
        <f>+C188-(C$7+F188*C$8)</f>
        <v>1.3403199998720083E-2</v>
      </c>
      <c r="H188" s="26"/>
      <c r="I188" s="26">
        <f>+G188</f>
        <v>1.3403199998720083E-2</v>
      </c>
      <c r="J188" s="26"/>
      <c r="K188" s="26"/>
      <c r="L188" s="26"/>
      <c r="M188" s="26"/>
      <c r="N188" s="26"/>
      <c r="O188" s="26">
        <f ca="1">+C$11+C$12*F188</f>
        <v>5.8281723224898399E-3</v>
      </c>
      <c r="P188" s="26"/>
      <c r="Q188" s="27">
        <f>+C188-15018.5</f>
        <v>31809.902999999998</v>
      </c>
      <c r="R188" s="26"/>
    </row>
    <row r="189" spans="1:18" ht="12.95" customHeight="1" x14ac:dyDescent="0.2">
      <c r="A189" s="31" t="s">
        <v>38</v>
      </c>
      <c r="B189" s="32"/>
      <c r="C189" s="33">
        <v>50425.506999999998</v>
      </c>
      <c r="D189" s="33"/>
      <c r="E189" s="26">
        <f>+(C189-C$7)/C$8</f>
        <v>-1487.0722973337981</v>
      </c>
      <c r="F189" s="26">
        <f>ROUND(2*E189,0)/2</f>
        <v>-1487</v>
      </c>
      <c r="G189" s="26"/>
      <c r="H189" s="26"/>
      <c r="I189" s="26"/>
      <c r="J189" s="26"/>
      <c r="L189" s="26"/>
      <c r="M189" s="26"/>
      <c r="N189" s="26"/>
      <c r="O189" s="26">
        <f ca="1">+C$11+C$12*F189</f>
        <v>3.5539488842013731E-3</v>
      </c>
      <c r="P189" s="26"/>
      <c r="Q189" s="27">
        <f>+C189-15018.5</f>
        <v>35407.006999999998</v>
      </c>
      <c r="R189" s="29">
        <v>-0.19430000000284053</v>
      </c>
    </row>
    <row r="190" spans="1:18" ht="12.95" customHeight="1" x14ac:dyDescent="0.2">
      <c r="A190" s="31" t="s">
        <v>38</v>
      </c>
      <c r="B190" s="32" t="s">
        <v>39</v>
      </c>
      <c r="C190" s="33">
        <v>50426.309000000001</v>
      </c>
      <c r="D190" s="33"/>
      <c r="E190" s="26">
        <f>+(C190-C$7)/C$8</f>
        <v>-1486.4977550584451</v>
      </c>
      <c r="F190" s="26">
        <f>ROUND(2*E190,0)/2</f>
        <v>-1486.5</v>
      </c>
      <c r="G190" s="26">
        <f>+C190-(C$7+F190*C$8)</f>
        <v>3.1336999963968992E-3</v>
      </c>
      <c r="H190" s="26"/>
      <c r="I190" s="26"/>
      <c r="J190" s="26">
        <f>+G190</f>
        <v>3.1336999963968992E-3</v>
      </c>
      <c r="L190" s="26"/>
      <c r="M190" s="26"/>
      <c r="N190" s="26"/>
      <c r="O190" s="26">
        <f ca="1">+C$11+C$12*F190</f>
        <v>3.5535076301388413E-3</v>
      </c>
      <c r="P190" s="26"/>
      <c r="Q190" s="27">
        <f>+C190-15018.5</f>
        <v>35407.809000000001</v>
      </c>
      <c r="R190" s="26"/>
    </row>
    <row r="191" spans="1:18" ht="12.95" customHeight="1" x14ac:dyDescent="0.2">
      <c r="A191" s="39" t="s">
        <v>56</v>
      </c>
      <c r="B191" s="40" t="s">
        <v>52</v>
      </c>
      <c r="C191" s="41">
        <v>50841.591999999997</v>
      </c>
      <c r="D191" s="41"/>
      <c r="E191" s="26">
        <f>+(C191-C$7)/C$8</f>
        <v>-1188.9944636189418</v>
      </c>
      <c r="F191" s="26">
        <f>ROUND(2*E191,0)/2</f>
        <v>-1189</v>
      </c>
      <c r="G191" s="26">
        <f>+C191-(C$7+F191*C$8)</f>
        <v>7.7281999911065213E-3</v>
      </c>
      <c r="H191" s="26"/>
      <c r="I191" s="26"/>
      <c r="J191" s="26"/>
      <c r="K191" s="26">
        <f>+G191</f>
        <v>7.7281999911065213E-3</v>
      </c>
      <c r="M191" s="26"/>
      <c r="O191" s="26">
        <f ca="1">+C$11+C$12*F191</f>
        <v>3.2909614629324695E-3</v>
      </c>
      <c r="P191" s="26"/>
      <c r="Q191" s="27">
        <f>+C191-15018.5</f>
        <v>35823.091999999997</v>
      </c>
    </row>
    <row r="192" spans="1:18" ht="12.95" customHeight="1" x14ac:dyDescent="0.2">
      <c r="A192" s="78" t="s">
        <v>648</v>
      </c>
      <c r="B192" s="13"/>
      <c r="C192">
        <v>52501.302000000003</v>
      </c>
      <c r="E192" s="26">
        <f>+(C192-C$7)/C$8</f>
        <v>0</v>
      </c>
      <c r="F192" s="26">
        <f>ROUND(2*E192,0)/2</f>
        <v>0</v>
      </c>
      <c r="G192" s="26">
        <f>+C192-(C$7+F192*C$8)</f>
        <v>0</v>
      </c>
      <c r="H192" s="26">
        <f>+G192</f>
        <v>0</v>
      </c>
      <c r="I192" s="26"/>
      <c r="L192" s="26"/>
      <c r="M192" s="26"/>
      <c r="N192" s="26"/>
      <c r="O192" s="26">
        <f ca="1">+C$11+C$12*F192</f>
        <v>2.2416593022320476E-3</v>
      </c>
      <c r="P192" s="26"/>
      <c r="Q192" s="27">
        <f>+C192-15018.5</f>
        <v>37482.802000000003</v>
      </c>
    </row>
    <row r="193" spans="1:18" ht="12.95" customHeight="1" x14ac:dyDescent="0.2">
      <c r="A193" s="59" t="s">
        <v>554</v>
      </c>
      <c r="B193" s="60" t="s">
        <v>52</v>
      </c>
      <c r="C193" s="59">
        <v>53055.470999999998</v>
      </c>
      <c r="D193" s="59" t="s">
        <v>70</v>
      </c>
      <c r="E193" s="26">
        <f>+(C193-C$7)/C$8</f>
        <v>396.99939923796092</v>
      </c>
      <c r="F193" s="26">
        <f>ROUND(2*E193,0)/2</f>
        <v>397</v>
      </c>
      <c r="G193" s="26">
        <f>+C193-(C$7+F193*C$8)</f>
        <v>-8.3860000449931249E-4</v>
      </c>
      <c r="H193" s="26"/>
      <c r="I193" s="26">
        <f>+G193</f>
        <v>-8.3860000449931249E-4</v>
      </c>
      <c r="J193" s="26"/>
      <c r="L193" s="26"/>
      <c r="M193" s="26"/>
      <c r="N193" s="26"/>
      <c r="O193" s="26">
        <f ca="1">+C$11+C$12*F193</f>
        <v>1.8913035765818645E-3</v>
      </c>
      <c r="P193" s="26"/>
      <c r="Q193" s="27">
        <f>+C193-15018.5</f>
        <v>38036.970999999998</v>
      </c>
    </row>
    <row r="194" spans="1:18" ht="12.95" customHeight="1" x14ac:dyDescent="0.2">
      <c r="A194" s="59" t="s">
        <v>554</v>
      </c>
      <c r="B194" s="60" t="s">
        <v>39</v>
      </c>
      <c r="C194" s="59">
        <v>53060.356</v>
      </c>
      <c r="D194" s="59" t="s">
        <v>70</v>
      </c>
      <c r="E194" s="26">
        <f>+(C194-C$7)/C$8</f>
        <v>400.49894913208755</v>
      </c>
      <c r="F194" s="26">
        <f>ROUND(2*E194,0)/2</f>
        <v>400.5</v>
      </c>
      <c r="G194" s="26">
        <f>+C194-(C$7+F194*C$8)</f>
        <v>-1.4669000011053868E-3</v>
      </c>
      <c r="H194" s="26"/>
      <c r="I194" s="26">
        <f>+G194</f>
        <v>-1.4669000011053868E-3</v>
      </c>
      <c r="J194" s="26"/>
      <c r="L194" s="26"/>
      <c r="M194" s="26"/>
      <c r="N194" s="26"/>
      <c r="O194" s="26">
        <f ca="1">+C$11+C$12*F194</f>
        <v>1.8882147981441424E-3</v>
      </c>
      <c r="P194" s="26"/>
      <c r="Q194" s="27">
        <f>+C194-15018.5</f>
        <v>38041.856</v>
      </c>
    </row>
    <row r="195" spans="1:18" ht="12.95" customHeight="1" x14ac:dyDescent="0.2">
      <c r="A195" s="34" t="s">
        <v>43</v>
      </c>
      <c r="B195" s="35"/>
      <c r="C195" s="33">
        <v>53767.381800000003</v>
      </c>
      <c r="D195" s="33">
        <v>3.5000000000000001E-3</v>
      </c>
      <c r="E195" s="26">
        <f>+(C195-C$7)/C$8</f>
        <v>907.00295394964826</v>
      </c>
      <c r="F195" s="26">
        <f>ROUND(2*E195,0)/2</f>
        <v>907</v>
      </c>
      <c r="G195" s="26">
        <f>+C195-(C$7+F195*C$8)</f>
        <v>4.1234000018448569E-3</v>
      </c>
      <c r="H195" s="26"/>
      <c r="I195" s="26"/>
      <c r="J195" s="26">
        <f>+G195</f>
        <v>4.1234000018448569E-3</v>
      </c>
      <c r="L195" s="26"/>
      <c r="M195" s="26"/>
      <c r="N195" s="26"/>
      <c r="O195" s="26">
        <f ca="1">+C$11+C$12*F195</f>
        <v>1.4412244327995135E-3</v>
      </c>
      <c r="P195" s="26"/>
      <c r="Q195" s="27">
        <f>+C195-15018.5</f>
        <v>38748.881800000003</v>
      </c>
      <c r="R195" s="26"/>
    </row>
    <row r="196" spans="1:18" ht="12.95" customHeight="1" x14ac:dyDescent="0.2">
      <c r="A196" s="34" t="s">
        <v>51</v>
      </c>
      <c r="B196" s="32" t="s">
        <v>52</v>
      </c>
      <c r="C196" s="33">
        <v>55481.53499</v>
      </c>
      <c r="D196" s="33">
        <v>2.0000000000000001E-4</v>
      </c>
      <c r="E196" s="26">
        <f>+(C196-C$7)/C$8</f>
        <v>2134.9998044263803</v>
      </c>
      <c r="F196" s="26">
        <f>ROUND(2*E196,0)/2</f>
        <v>2135</v>
      </c>
      <c r="G196" s="26">
        <f>+C196-(C$7+F196*C$8)</f>
        <v>-2.7300000510876998E-4</v>
      </c>
      <c r="H196" s="26"/>
      <c r="I196" s="26"/>
      <c r="J196" s="26"/>
      <c r="K196" s="26">
        <f>+G196</f>
        <v>-2.7300000510876998E-4</v>
      </c>
      <c r="M196" s="26"/>
      <c r="N196" s="26"/>
      <c r="O196" s="26">
        <f ca="1">+C$11+C$12*F196</f>
        <v>3.5750445522161737E-4</v>
      </c>
      <c r="P196" s="26"/>
      <c r="Q196" s="27">
        <f>+C196-15018.5</f>
        <v>40463.03499</v>
      </c>
      <c r="R196" s="26"/>
    </row>
    <row r="197" spans="1:18" ht="12.95" customHeight="1" x14ac:dyDescent="0.2">
      <c r="A197" s="36" t="s">
        <v>53</v>
      </c>
      <c r="B197" s="37" t="s">
        <v>39</v>
      </c>
      <c r="C197" s="36">
        <v>55500.377390000001</v>
      </c>
      <c r="D197" s="36">
        <v>4.8999999999999998E-4</v>
      </c>
      <c r="E197" s="26">
        <f>+(C197-C$7)/C$8</f>
        <v>2148.4982525174896</v>
      </c>
      <c r="F197" s="26">
        <f>ROUND(2*E197,0)/2</f>
        <v>2148.5</v>
      </c>
      <c r="G197" s="26">
        <f>+C197-(C$7+F197*C$8)</f>
        <v>-2.4392999985138886E-3</v>
      </c>
      <c r="H197" s="26"/>
      <c r="I197" s="26"/>
      <c r="J197" s="26"/>
      <c r="K197" s="26">
        <f>+G197</f>
        <v>-2.4392999985138886E-3</v>
      </c>
      <c r="L197" s="26"/>
      <c r="M197" s="26"/>
      <c r="N197" s="26"/>
      <c r="O197" s="26">
        <f ca="1">+C$11+C$12*F197</f>
        <v>3.4559059553326116E-4</v>
      </c>
      <c r="P197" s="26"/>
      <c r="Q197" s="27">
        <f>+C197-15018.5</f>
        <v>40481.877390000001</v>
      </c>
    </row>
    <row r="198" spans="1:18" ht="12.95" customHeight="1" x14ac:dyDescent="0.2">
      <c r="A198" s="59" t="s">
        <v>580</v>
      </c>
      <c r="B198" s="60" t="s">
        <v>39</v>
      </c>
      <c r="C198" s="59">
        <v>55549.232400000001</v>
      </c>
      <c r="D198" s="59" t="s">
        <v>70</v>
      </c>
      <c r="E198" s="26">
        <f>+(C198-C$7)/C$8</f>
        <v>2183.4973405569945</v>
      </c>
      <c r="F198" s="26">
        <f>ROUND(2*E198,0)/2</f>
        <v>2183.5</v>
      </c>
      <c r="G198" s="26">
        <f>+C198-(C$7+F198*C$8)</f>
        <v>-3.7123000001884066E-3</v>
      </c>
      <c r="H198" s="26"/>
      <c r="I198" s="26"/>
      <c r="J198" s="26"/>
      <c r="K198" s="26">
        <f>+G198</f>
        <v>-3.7123000001884066E-3</v>
      </c>
      <c r="L198" s="26"/>
      <c r="M198" s="26"/>
      <c r="N198" s="26"/>
      <c r="O198" s="26">
        <f ca="1">+C$11+C$12*F198</f>
        <v>3.1470281115604103E-4</v>
      </c>
      <c r="P198" s="26"/>
      <c r="Q198" s="27">
        <f>+C198-15018.5</f>
        <v>40530.732400000001</v>
      </c>
    </row>
    <row r="199" spans="1:18" ht="12.95" customHeight="1" x14ac:dyDescent="0.2">
      <c r="A199" s="36" t="s">
        <v>54</v>
      </c>
      <c r="B199" s="37" t="s">
        <v>39</v>
      </c>
      <c r="C199" s="36">
        <v>55575.756800000003</v>
      </c>
      <c r="D199" s="36">
        <v>1.4E-3</v>
      </c>
      <c r="E199" s="26">
        <f>+(C199-C$7)/C$8</f>
        <v>2202.4990726371871</v>
      </c>
      <c r="F199" s="26">
        <f>ROUND(2*E199,0)/2</f>
        <v>2202.5</v>
      </c>
      <c r="G199" s="26">
        <f>+C199-(C$7+F199*C$8)</f>
        <v>-1.2944999980391003E-3</v>
      </c>
      <c r="H199" s="26"/>
      <c r="I199" s="26"/>
      <c r="J199" s="26"/>
      <c r="K199" s="26">
        <f>+G199</f>
        <v>-1.2944999980391003E-3</v>
      </c>
      <c r="L199" s="26"/>
      <c r="M199" s="26"/>
      <c r="N199" s="26"/>
      <c r="O199" s="26">
        <f ca="1">+C$11+C$12*F199</f>
        <v>2.9793515677983568E-4</v>
      </c>
      <c r="P199" s="26"/>
      <c r="Q199" s="27">
        <f>+C199-15018.5</f>
        <v>40557.256800000003</v>
      </c>
    </row>
    <row r="200" spans="1:18" ht="12.95" customHeight="1" x14ac:dyDescent="0.2">
      <c r="A200" s="36" t="s">
        <v>55</v>
      </c>
      <c r="B200" s="37" t="s">
        <v>52</v>
      </c>
      <c r="C200" s="36">
        <v>55590.418700000002</v>
      </c>
      <c r="D200" s="36">
        <v>3.5000000000000001E-3</v>
      </c>
      <c r="E200" s="26">
        <f>+(C200-C$7)/C$8</f>
        <v>2213.0026653890136</v>
      </c>
      <c r="F200" s="26">
        <f>ROUND(2*E200,0)/2</f>
        <v>2213</v>
      </c>
      <c r="G200" s="26">
        <f>+C200-(C$7+F200*C$8)</f>
        <v>3.720599997905083E-3</v>
      </c>
      <c r="H200" s="26"/>
      <c r="I200" s="26"/>
      <c r="J200" s="26">
        <f>+G200</f>
        <v>3.720599997905083E-3</v>
      </c>
      <c r="L200" s="26"/>
      <c r="M200" s="26"/>
      <c r="N200" s="26"/>
      <c r="O200" s="26">
        <f ca="1">+C$11+C$12*F200</f>
        <v>2.886688214666696E-4</v>
      </c>
      <c r="P200" s="26"/>
      <c r="Q200" s="27">
        <f>+C200-15018.5</f>
        <v>40571.918700000002</v>
      </c>
    </row>
    <row r="201" spans="1:18" ht="12.95" customHeight="1" x14ac:dyDescent="0.2">
      <c r="A201" s="59" t="s">
        <v>595</v>
      </c>
      <c r="B201" s="60" t="s">
        <v>39</v>
      </c>
      <c r="C201" s="59">
        <v>55648.344299999997</v>
      </c>
      <c r="D201" s="59" t="s">
        <v>70</v>
      </c>
      <c r="E201" s="26">
        <f>+(C201-C$7)/C$8</f>
        <v>2254.499805071126</v>
      </c>
      <c r="F201" s="26">
        <f>ROUND(2*E201,0)/2</f>
        <v>2254.5</v>
      </c>
      <c r="G201" s="26">
        <f>+C201-(C$7+F201*C$8)</f>
        <v>-2.7210000553168356E-4</v>
      </c>
      <c r="H201" s="26"/>
      <c r="I201" s="26"/>
      <c r="J201" s="26"/>
      <c r="K201" s="26">
        <f>+G201</f>
        <v>-2.7210000553168356E-4</v>
      </c>
      <c r="L201" s="26"/>
      <c r="M201" s="26"/>
      <c r="N201" s="26"/>
      <c r="O201" s="26">
        <f ca="1">+C$11+C$12*F201</f>
        <v>2.5204473427653702E-4</v>
      </c>
      <c r="P201" s="26"/>
      <c r="Q201" s="27">
        <f>+C201-15018.5</f>
        <v>40629.844299999997</v>
      </c>
    </row>
    <row r="202" spans="1:18" ht="12.95" customHeight="1" x14ac:dyDescent="0.2">
      <c r="A202" s="59" t="s">
        <v>595</v>
      </c>
      <c r="B202" s="60" t="s">
        <v>52</v>
      </c>
      <c r="C202" s="59">
        <v>55879.360000000001</v>
      </c>
      <c r="D202" s="59" t="s">
        <v>70</v>
      </c>
      <c r="E202" s="26">
        <f>+(C202-C$7)/C$8</f>
        <v>2419.9964209311606</v>
      </c>
      <c r="F202" s="26">
        <f>ROUND(2*E202,0)/2</f>
        <v>2420</v>
      </c>
      <c r="G202" s="26">
        <f>+C202-(C$7+F202*C$8)</f>
        <v>-4.9960000033024698E-3</v>
      </c>
      <c r="H202" s="26"/>
      <c r="I202" s="26"/>
      <c r="J202" s="26"/>
      <c r="K202" s="26">
        <f>+G202</f>
        <v>-4.9960000033024698E-3</v>
      </c>
      <c r="L202" s="26"/>
      <c r="M202" s="26"/>
      <c r="N202" s="26"/>
      <c r="O202" s="26">
        <f ca="1">+C$11+C$12*F202</f>
        <v>1.0598963957853891E-4</v>
      </c>
      <c r="P202" s="26"/>
      <c r="Q202" s="27">
        <f>+C202-15018.5</f>
        <v>40860.86</v>
      </c>
    </row>
    <row r="203" spans="1:18" ht="12.95" customHeight="1" x14ac:dyDescent="0.2">
      <c r="A203" s="39" t="s">
        <v>57</v>
      </c>
      <c r="B203" s="40" t="s">
        <v>52</v>
      </c>
      <c r="C203" s="41">
        <v>55879.366190000001</v>
      </c>
      <c r="D203" s="41">
        <v>2.0000000000000001E-4</v>
      </c>
      <c r="E203" s="26">
        <f>+(C203-C$7)/C$8</f>
        <v>2420.0008553659291</v>
      </c>
      <c r="F203" s="26">
        <f>ROUND(2*E203,0)/2</f>
        <v>2420</v>
      </c>
      <c r="G203" s="26">
        <f>+C203-(C$7+F203*C$8)</f>
        <v>1.1939999967580661E-3</v>
      </c>
      <c r="H203" s="26"/>
      <c r="I203" s="26"/>
      <c r="J203" s="26"/>
      <c r="K203" s="26">
        <f>+G203</f>
        <v>1.1939999967580661E-3</v>
      </c>
      <c r="M203" s="26"/>
      <c r="N203" s="26"/>
      <c r="O203" s="26">
        <f ca="1">+C$11+C$12*F203</f>
        <v>1.0598963957853891E-4</v>
      </c>
      <c r="P203" s="26"/>
      <c r="Q203" s="27">
        <f>+C203-15018.5</f>
        <v>40860.866190000001</v>
      </c>
    </row>
    <row r="204" spans="1:18" ht="12.95" customHeight="1" x14ac:dyDescent="0.2">
      <c r="A204" s="59" t="s">
        <v>608</v>
      </c>
      <c r="B204" s="60" t="s">
        <v>52</v>
      </c>
      <c r="C204" s="59">
        <v>55928.220999999998</v>
      </c>
      <c r="D204" s="59" t="s">
        <v>70</v>
      </c>
      <c r="E204" s="26">
        <f>+(C204-C$7)/C$8</f>
        <v>2454.9998001280574</v>
      </c>
      <c r="F204" s="26">
        <f>ROUND(2*E204,0)/2</f>
        <v>2455</v>
      </c>
      <c r="G204" s="26">
        <f>+C204-(C$7+F204*C$8)</f>
        <v>-2.7900000713998452E-4</v>
      </c>
      <c r="H204" s="26"/>
      <c r="I204" s="26"/>
      <c r="J204" s="26"/>
      <c r="K204" s="26">
        <f>+G204</f>
        <v>-2.7900000713998452E-4</v>
      </c>
      <c r="L204" s="26"/>
      <c r="M204" s="26"/>
      <c r="N204" s="26"/>
      <c r="O204" s="26">
        <f ca="1">+C$11+C$12*F204</f>
        <v>7.5101855201318776E-5</v>
      </c>
      <c r="P204" s="26"/>
      <c r="Q204" s="27">
        <f>+C204-15018.5</f>
        <v>40909.720999999998</v>
      </c>
    </row>
    <row r="205" spans="1:18" ht="12.95" customHeight="1" x14ac:dyDescent="0.2">
      <c r="A205" s="39" t="s">
        <v>57</v>
      </c>
      <c r="B205" s="40" t="s">
        <v>39</v>
      </c>
      <c r="C205" s="41">
        <v>55990.33872</v>
      </c>
      <c r="D205" s="41">
        <v>1E-4</v>
      </c>
      <c r="E205" s="26">
        <f>+(C205-C$7)/C$8</f>
        <v>2499.500119564967</v>
      </c>
      <c r="F205" s="26">
        <f>ROUND(2*E205,0)/2</f>
        <v>2499.5</v>
      </c>
      <c r="G205" s="26">
        <f>+C205-(C$7+F205*C$8)</f>
        <v>1.6689999756636098E-4</v>
      </c>
      <c r="H205" s="26"/>
      <c r="I205" s="26"/>
      <c r="J205" s="26"/>
      <c r="K205" s="26">
        <f>+G205</f>
        <v>1.6689999756636098E-4</v>
      </c>
      <c r="M205" s="26"/>
      <c r="N205" s="26"/>
      <c r="O205" s="26">
        <f ca="1">+C$11+C$12*F205</f>
        <v>3.5830243635996076E-5</v>
      </c>
      <c r="P205" s="26"/>
      <c r="Q205" s="27">
        <f>+C205-15018.5</f>
        <v>40971.83872</v>
      </c>
    </row>
    <row r="206" spans="1:18" ht="12.95" customHeight="1" x14ac:dyDescent="0.2">
      <c r="A206" s="39" t="s">
        <v>57</v>
      </c>
      <c r="B206" s="40" t="s">
        <v>52</v>
      </c>
      <c r="C206" s="41">
        <v>56218.567869999999</v>
      </c>
      <c r="D206" s="41">
        <v>5.9999999999999995E-4</v>
      </c>
      <c r="E206" s="26">
        <f>+(C206-C$7)/C$8</f>
        <v>2663.0004875729051</v>
      </c>
      <c r="F206" s="26">
        <f>ROUND(2*E206,0)/2</f>
        <v>2663</v>
      </c>
      <c r="G206" s="26">
        <f>+C206-(C$7+F206*C$8)</f>
        <v>6.8059999466640875E-4</v>
      </c>
      <c r="H206" s="26"/>
      <c r="I206" s="26"/>
      <c r="J206" s="26"/>
      <c r="K206" s="26">
        <f>+G206</f>
        <v>6.8059999466640875E-4</v>
      </c>
      <c r="M206" s="26"/>
      <c r="N206" s="26"/>
      <c r="O206" s="26">
        <f ca="1">+C$11+C$12*F206</f>
        <v>-1.0845983481187543E-4</v>
      </c>
      <c r="P206" s="26"/>
      <c r="Q206" s="27">
        <f>+C206-15018.5</f>
        <v>41200.067869999999</v>
      </c>
    </row>
    <row r="207" spans="1:18" ht="12.95" customHeight="1" x14ac:dyDescent="0.2">
      <c r="A207" s="59" t="s">
        <v>622</v>
      </c>
      <c r="B207" s="60" t="s">
        <v>52</v>
      </c>
      <c r="C207" s="59">
        <v>56305.110800000002</v>
      </c>
      <c r="D207" s="59" t="s">
        <v>70</v>
      </c>
      <c r="E207" s="26">
        <f>+(C207-C$7)/C$8</f>
        <v>2724.9987069216859</v>
      </c>
      <c r="F207" s="26">
        <f>ROUND(2*E207,0)/2</f>
        <v>2725</v>
      </c>
      <c r="G207" s="26">
        <f>+C207-(C$7+F207*C$8)</f>
        <v>-1.8049999998765998E-3</v>
      </c>
      <c r="H207" s="26"/>
      <c r="I207" s="26"/>
      <c r="J207" s="26"/>
      <c r="K207" s="26">
        <f>+G207</f>
        <v>-1.8049999998765998E-3</v>
      </c>
      <c r="L207" s="26"/>
      <c r="M207" s="26"/>
      <c r="N207" s="26"/>
      <c r="O207" s="26">
        <f ca="1">+C$11+C$12*F207</f>
        <v>-1.6317533856580798E-4</v>
      </c>
      <c r="P207" s="26"/>
      <c r="Q207" s="27">
        <f>+C207-15018.5</f>
        <v>41286.610800000002</v>
      </c>
    </row>
    <row r="208" spans="1:18" ht="12.95" customHeight="1" x14ac:dyDescent="0.2">
      <c r="A208" s="59" t="s">
        <v>622</v>
      </c>
      <c r="B208" s="60" t="s">
        <v>52</v>
      </c>
      <c r="C208" s="59">
        <v>56319.071600000003</v>
      </c>
      <c r="D208" s="59" t="s">
        <v>70</v>
      </c>
      <c r="E208" s="26">
        <f>+(C208-C$7)/C$8</f>
        <v>2735.0000408340516</v>
      </c>
      <c r="F208" s="26">
        <f>ROUND(2*E208,0)/2</f>
        <v>2735</v>
      </c>
      <c r="G208" s="26">
        <f>+C208-(C$7+F208*C$8)</f>
        <v>5.6999997468665242E-5</v>
      </c>
      <c r="H208" s="26"/>
      <c r="I208" s="26"/>
      <c r="J208" s="26"/>
      <c r="K208" s="26">
        <f>+G208</f>
        <v>5.6999997468665242E-5</v>
      </c>
      <c r="L208" s="26"/>
      <c r="M208" s="26"/>
      <c r="N208" s="26"/>
      <c r="O208" s="26">
        <f ca="1">+C$11+C$12*F208</f>
        <v>-1.720004198164423E-4</v>
      </c>
      <c r="P208" s="26"/>
      <c r="Q208" s="27">
        <f>+C208-15018.5</f>
        <v>41300.571600000003</v>
      </c>
    </row>
    <row r="209" spans="1:17" ht="12.95" customHeight="1" x14ac:dyDescent="0.2">
      <c r="A209" s="59" t="s">
        <v>631</v>
      </c>
      <c r="B209" s="60" t="s">
        <v>39</v>
      </c>
      <c r="C209" s="59">
        <v>56583.595000000001</v>
      </c>
      <c r="D209" s="59" t="s">
        <v>70</v>
      </c>
      <c r="E209" s="26">
        <f>+(C209-C$7)/C$8</f>
        <v>2924.5011332523991</v>
      </c>
      <c r="F209" s="26">
        <f>ROUND(2*E209,0)/2</f>
        <v>2924.5</v>
      </c>
      <c r="G209" s="26">
        <f>+C209-(C$7+F209*C$8)</f>
        <v>1.581899996381253E-3</v>
      </c>
      <c r="H209" s="26"/>
      <c r="I209" s="26"/>
      <c r="J209" s="26"/>
      <c r="K209" s="26">
        <f>+G209</f>
        <v>1.581899996381253E-3</v>
      </c>
      <c r="L209" s="26"/>
      <c r="M209" s="26"/>
      <c r="N209" s="26"/>
      <c r="O209" s="26">
        <f ca="1">+C$11+C$12*F209</f>
        <v>-3.3923570951596314E-4</v>
      </c>
      <c r="P209" s="26"/>
      <c r="Q209" s="27">
        <f>+C209-15018.5</f>
        <v>41565.095000000001</v>
      </c>
    </row>
    <row r="210" spans="1:17" ht="12.95" customHeight="1" x14ac:dyDescent="0.2">
      <c r="A210" s="42" t="s">
        <v>60</v>
      </c>
      <c r="B210" s="43" t="s">
        <v>52</v>
      </c>
      <c r="C210" s="41">
        <v>56623.377399999998</v>
      </c>
      <c r="D210" s="44">
        <v>1.6000000000000001E-3</v>
      </c>
      <c r="E210" s="26">
        <f>+(C210-C$7)/C$8</f>
        <v>2953.0007225477998</v>
      </c>
      <c r="F210" s="26">
        <f>ROUND(2*E210,0)/2</f>
        <v>2953</v>
      </c>
      <c r="G210" s="26">
        <f>+C210-(C$7+F210*C$8)</f>
        <v>1.0085999965667725E-3</v>
      </c>
      <c r="H210" s="26"/>
      <c r="I210" s="26"/>
      <c r="J210" s="26">
        <f>+G210</f>
        <v>1.0085999965667725E-3</v>
      </c>
      <c r="L210" s="26"/>
      <c r="M210" s="26"/>
      <c r="N210" s="26"/>
      <c r="O210" s="26">
        <f ca="1">+C$11+C$12*F210</f>
        <v>-3.6438719108027083E-4</v>
      </c>
      <c r="P210" s="26"/>
      <c r="Q210" s="27">
        <f>+C210-15018.5</f>
        <v>41604.877399999998</v>
      </c>
    </row>
    <row r="211" spans="1:17" ht="12.95" customHeight="1" x14ac:dyDescent="0.2">
      <c r="A211" s="61" t="s">
        <v>61</v>
      </c>
      <c r="B211" s="62" t="s">
        <v>52</v>
      </c>
      <c r="C211" s="61">
        <v>56713.413800000002</v>
      </c>
      <c r="D211" s="61">
        <v>1.6000000000000001E-3</v>
      </c>
      <c r="E211" s="26">
        <f>+(C211-C$7)/C$8</f>
        <v>3017.5016179597606</v>
      </c>
      <c r="F211" s="26">
        <f>ROUND(2*E211,0)/2</f>
        <v>3017.5</v>
      </c>
      <c r="G211" s="26">
        <f>+C211-(C$7+F211*C$8)</f>
        <v>2.2584999969694763E-3</v>
      </c>
      <c r="H211" s="26"/>
      <c r="I211" s="26"/>
      <c r="J211" s="26">
        <f>+G211</f>
        <v>2.2584999969694763E-3</v>
      </c>
      <c r="L211" s="26"/>
      <c r="M211" s="26"/>
      <c r="N211" s="26"/>
      <c r="O211" s="26">
        <f ca="1">+C$11+C$12*F211</f>
        <v>-4.2130896514686262E-4</v>
      </c>
      <c r="P211" s="26"/>
      <c r="Q211" s="27">
        <f>+C211-15018.5</f>
        <v>41694.913800000002</v>
      </c>
    </row>
    <row r="212" spans="1:17" ht="12.95" customHeight="1" x14ac:dyDescent="0.2">
      <c r="A212" s="63" t="s">
        <v>0</v>
      </c>
      <c r="B212" s="64" t="s">
        <v>52</v>
      </c>
      <c r="C212" s="65">
        <v>57328.303500000002</v>
      </c>
      <c r="D212" s="65">
        <v>6.4000000000000003E-3</v>
      </c>
      <c r="E212" s="26">
        <f>+(C212-C$7)/C$8</f>
        <v>3458.0005298397327</v>
      </c>
      <c r="F212" s="26">
        <f>ROUND(2*E212,0)/2</f>
        <v>3458</v>
      </c>
      <c r="G212" s="26">
        <f>+C212-(C$7+F212*C$8)</f>
        <v>7.3960000008810312E-4</v>
      </c>
      <c r="H212" s="26"/>
      <c r="I212" s="26"/>
      <c r="J212" s="26">
        <f>+G212</f>
        <v>7.3960000008810312E-4</v>
      </c>
      <c r="L212" s="26"/>
      <c r="M212" s="26"/>
      <c r="N212" s="26"/>
      <c r="O212" s="26">
        <f ca="1">+C$11+C$12*F212</f>
        <v>-8.1005379423730465E-4</v>
      </c>
      <c r="P212" s="26"/>
      <c r="Q212" s="27">
        <f>+C212-15018.5</f>
        <v>42309.803500000002</v>
      </c>
    </row>
    <row r="213" spans="1:17" ht="12.95" customHeight="1" x14ac:dyDescent="0.2">
      <c r="A213" s="63" t="s">
        <v>0</v>
      </c>
      <c r="B213" s="64" t="s">
        <v>52</v>
      </c>
      <c r="C213" s="65">
        <v>57385.534299999999</v>
      </c>
      <c r="D213" s="65">
        <v>2.0000000000000001E-4</v>
      </c>
      <c r="E213" s="26">
        <f>+(C213-C$7)/C$8</f>
        <v>3498.9999239197105</v>
      </c>
      <c r="F213" s="26">
        <f>ROUND(2*E213,0)/2</f>
        <v>3499</v>
      </c>
      <c r="G213" s="26">
        <f>+C213-(C$7+F213*C$8)</f>
        <v>-1.0620000830385834E-4</v>
      </c>
      <c r="H213" s="26"/>
      <c r="I213" s="26"/>
      <c r="J213" s="26">
        <f>+G213</f>
        <v>-1.0620000830385834E-4</v>
      </c>
      <c r="L213" s="26"/>
      <c r="M213" s="26"/>
      <c r="N213" s="26"/>
      <c r="O213" s="26">
        <f ca="1">+C$11+C$12*F213</f>
        <v>-8.4623662736490546E-4</v>
      </c>
      <c r="P213" s="26"/>
      <c r="Q213" s="27">
        <f>+C213-15018.5</f>
        <v>42367.034299999999</v>
      </c>
    </row>
    <row r="214" spans="1:17" ht="12.95" customHeight="1" x14ac:dyDescent="0.2">
      <c r="A214" s="66" t="s">
        <v>643</v>
      </c>
      <c r="B214" s="67" t="s">
        <v>39</v>
      </c>
      <c r="C214" s="68">
        <v>58063.239300000001</v>
      </c>
      <c r="D214" s="69" t="s">
        <v>578</v>
      </c>
      <c r="E214" s="26">
        <f>+(C214-C$7)/C$8</f>
        <v>3984.4988923942478</v>
      </c>
      <c r="F214" s="26">
        <f>ROUND(2*E214,0)/2</f>
        <v>3984.5</v>
      </c>
      <c r="G214" s="26">
        <f>+C214-(C$7+F214*C$8)</f>
        <v>-1.5461000002687797E-3</v>
      </c>
      <c r="H214" s="26"/>
      <c r="I214" s="26"/>
      <c r="K214" s="26">
        <f>+G214</f>
        <v>-1.5461000002687797E-3</v>
      </c>
      <c r="L214" s="26"/>
      <c r="M214" s="26"/>
      <c r="N214" s="26"/>
      <c r="O214" s="26">
        <f ca="1">+C$11+C$12*F214</f>
        <v>-1.2746943220832024E-3</v>
      </c>
      <c r="P214" s="26"/>
      <c r="Q214" s="27">
        <f>+C214-15018.5</f>
        <v>43044.739300000001</v>
      </c>
    </row>
    <row r="215" spans="1:17" ht="12.95" customHeight="1" x14ac:dyDescent="0.2">
      <c r="A215" s="79" t="s">
        <v>649</v>
      </c>
      <c r="B215" s="80" t="s">
        <v>52</v>
      </c>
      <c r="C215" s="79">
        <v>58908.456200000001</v>
      </c>
      <c r="D215" s="79">
        <v>6.4000000000000003E-3</v>
      </c>
      <c r="E215" s="26">
        <f>+(C215-C$7)/C$8</f>
        <v>4590.0011877694396</v>
      </c>
      <c r="F215" s="26">
        <f>ROUND(2*E215,0)/2</f>
        <v>4590</v>
      </c>
      <c r="G215" s="26">
        <f>+C215-(C$7+F215*C$8)</f>
        <v>1.6579999937675893E-3</v>
      </c>
      <c r="H215" s="26"/>
      <c r="I215" s="26"/>
      <c r="K215" s="26">
        <f>+G215</f>
        <v>1.6579999937675893E-3</v>
      </c>
      <c r="L215" s="26"/>
      <c r="M215" s="26"/>
      <c r="N215" s="26"/>
      <c r="O215" s="26">
        <f ca="1">+C$11+C$12*F215</f>
        <v>-1.8090529918091116E-3</v>
      </c>
      <c r="P215" s="26"/>
      <c r="Q215" s="27">
        <f>+C215-15018.5</f>
        <v>43889.956200000001</v>
      </c>
    </row>
    <row r="216" spans="1:17" ht="12.95" customHeight="1" x14ac:dyDescent="0.2">
      <c r="B216" s="13"/>
    </row>
    <row r="217" spans="1:17" ht="12.95" customHeight="1" x14ac:dyDescent="0.2">
      <c r="B217" s="13"/>
    </row>
    <row r="218" spans="1:17" ht="12.95" customHeight="1" x14ac:dyDescent="0.2">
      <c r="B218" s="13"/>
    </row>
    <row r="219" spans="1:17" ht="12.95" customHeight="1" x14ac:dyDescent="0.2">
      <c r="B219" s="13"/>
    </row>
    <row r="220" spans="1:17" ht="12.95" customHeight="1" x14ac:dyDescent="0.2">
      <c r="B220" s="13"/>
    </row>
    <row r="221" spans="1:17" ht="12.95" customHeight="1" x14ac:dyDescent="0.2">
      <c r="B221" s="13"/>
    </row>
    <row r="222" spans="1:17" ht="12.95" customHeight="1" x14ac:dyDescent="0.2">
      <c r="B222" s="13"/>
    </row>
    <row r="223" spans="1:17" x14ac:dyDescent="0.2">
      <c r="B223" s="13"/>
    </row>
    <row r="224" spans="1:17" x14ac:dyDescent="0.2">
      <c r="B224" s="13"/>
    </row>
    <row r="225" spans="2:2" x14ac:dyDescent="0.2">
      <c r="B225" s="13"/>
    </row>
    <row r="226" spans="2:2" x14ac:dyDescent="0.2">
      <c r="B226" s="13"/>
    </row>
    <row r="227" spans="2:2" x14ac:dyDescent="0.2">
      <c r="B227" s="13"/>
    </row>
    <row r="228" spans="2:2" x14ac:dyDescent="0.2">
      <c r="B228" s="13"/>
    </row>
    <row r="229" spans="2:2" x14ac:dyDescent="0.2">
      <c r="B229" s="13"/>
    </row>
    <row r="230" spans="2:2" x14ac:dyDescent="0.2">
      <c r="B230" s="13"/>
    </row>
    <row r="231" spans="2:2" x14ac:dyDescent="0.2">
      <c r="B231" s="13"/>
    </row>
    <row r="232" spans="2:2" x14ac:dyDescent="0.2">
      <c r="B232" s="13"/>
    </row>
    <row r="233" spans="2:2" x14ac:dyDescent="0.2">
      <c r="B233" s="13"/>
    </row>
    <row r="234" spans="2:2" x14ac:dyDescent="0.2">
      <c r="B234" s="13"/>
    </row>
    <row r="235" spans="2:2" x14ac:dyDescent="0.2">
      <c r="B235" s="13"/>
    </row>
    <row r="236" spans="2:2" x14ac:dyDescent="0.2">
      <c r="B236" s="13"/>
    </row>
    <row r="237" spans="2:2" x14ac:dyDescent="0.2">
      <c r="B237" s="13"/>
    </row>
    <row r="238" spans="2:2" x14ac:dyDescent="0.2">
      <c r="B238" s="13"/>
    </row>
    <row r="239" spans="2:2" x14ac:dyDescent="0.2">
      <c r="B239" s="13"/>
    </row>
    <row r="240" spans="2:2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</sheetData>
  <sortState xmlns:xlrd2="http://schemas.microsoft.com/office/spreadsheetml/2017/richdata2" ref="A21:Z223">
    <sortCondition ref="C21:C223"/>
  </sortState>
  <phoneticPr fontId="8" type="noConversion"/>
  <hyperlinks>
    <hyperlink ref="H287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63" workbookViewId="0">
      <selection activeCell="A31" sqref="A31:D195"/>
    </sheetView>
  </sheetViews>
  <sheetFormatPr defaultRowHeight="12.75" x14ac:dyDescent="0.2"/>
  <cols>
    <col min="1" max="1" width="19.7109375" style="46" customWidth="1"/>
    <col min="2" max="2" width="4.42578125" style="9" customWidth="1"/>
    <col min="3" max="3" width="12.7109375" style="4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4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5" t="s">
        <v>62</v>
      </c>
      <c r="I1" s="47" t="s">
        <v>63</v>
      </c>
      <c r="J1" s="48" t="s">
        <v>64</v>
      </c>
    </row>
    <row r="2" spans="1:16" x14ac:dyDescent="0.2">
      <c r="I2" s="49" t="s">
        <v>65</v>
      </c>
      <c r="J2" s="50" t="s">
        <v>66</v>
      </c>
    </row>
    <row r="3" spans="1:16" x14ac:dyDescent="0.2">
      <c r="A3" s="51" t="s">
        <v>67</v>
      </c>
      <c r="I3" s="49" t="s">
        <v>68</v>
      </c>
      <c r="J3" s="50" t="s">
        <v>35</v>
      </c>
    </row>
    <row r="4" spans="1:16" x14ac:dyDescent="0.2">
      <c r="I4" s="49" t="s">
        <v>69</v>
      </c>
      <c r="J4" s="50" t="s">
        <v>35</v>
      </c>
    </row>
    <row r="5" spans="1:16" ht="13.5" thickBot="1" x14ac:dyDescent="0.25">
      <c r="I5" s="52" t="s">
        <v>31</v>
      </c>
      <c r="J5" s="53" t="s">
        <v>70</v>
      </c>
    </row>
    <row r="10" spans="1:16" ht="13.5" thickBot="1" x14ac:dyDescent="0.25"/>
    <row r="11" spans="1:16" ht="12.75" customHeight="1" thickBot="1" x14ac:dyDescent="0.25">
      <c r="A11" s="46" t="str">
        <f t="shared" ref="A11:A42" si="0">P11</f>
        <v> BBS 26 </v>
      </c>
      <c r="B11" s="13" t="str">
        <f t="shared" ref="B11:B42" si="1">IF(H11=INT(H11),"I","II")</f>
        <v>I</v>
      </c>
      <c r="C11" s="46">
        <f t="shared" ref="C11:C42" si="2">1*G11</f>
        <v>42787.296000000002</v>
      </c>
      <c r="D11" s="9" t="str">
        <f t="shared" ref="D11:D42" si="3">VLOOKUP(F11,I$1:J$5,2,FALSE)</f>
        <v>vis</v>
      </c>
      <c r="E11" s="54">
        <f>VLOOKUP(C11,Active!C$21:E$972,3,FALSE)</f>
        <v>-6958.9864214598565</v>
      </c>
      <c r="F11" s="13" t="s">
        <v>31</v>
      </c>
      <c r="G11" s="9" t="str">
        <f t="shared" ref="G11:G42" si="4">MID(I11,3,LEN(I11)-3)</f>
        <v>42787.296</v>
      </c>
      <c r="H11" s="46">
        <f t="shared" ref="H11:H42" si="5">1*K11</f>
        <v>-6959</v>
      </c>
      <c r="I11" s="55" t="s">
        <v>497</v>
      </c>
      <c r="J11" s="56" t="s">
        <v>498</v>
      </c>
      <c r="K11" s="55">
        <v>-6959</v>
      </c>
      <c r="L11" s="55" t="s">
        <v>74</v>
      </c>
      <c r="M11" s="56" t="s">
        <v>499</v>
      </c>
      <c r="N11" s="56"/>
      <c r="O11" s="57" t="s">
        <v>500</v>
      </c>
      <c r="P11" s="57" t="s">
        <v>501</v>
      </c>
    </row>
    <row r="12" spans="1:16" ht="12.75" customHeight="1" thickBot="1" x14ac:dyDescent="0.25">
      <c r="A12" s="46" t="str">
        <f t="shared" si="0"/>
        <v> BBS 57 </v>
      </c>
      <c r="B12" s="13" t="str">
        <f t="shared" si="1"/>
        <v>II</v>
      </c>
      <c r="C12" s="46">
        <f t="shared" si="2"/>
        <v>44929.286</v>
      </c>
      <c r="D12" s="9" t="str">
        <f t="shared" si="3"/>
        <v>vis</v>
      </c>
      <c r="E12" s="54">
        <f>VLOOKUP(C12,Active!C$21:E$972,3,FALSE)</f>
        <v>-5424.4928948033175</v>
      </c>
      <c r="F12" s="13" t="s">
        <v>31</v>
      </c>
      <c r="G12" s="9" t="str">
        <f t="shared" si="4"/>
        <v>44929.286</v>
      </c>
      <c r="H12" s="46">
        <f t="shared" si="5"/>
        <v>-5424.5</v>
      </c>
      <c r="I12" s="55" t="s">
        <v>502</v>
      </c>
      <c r="J12" s="56" t="s">
        <v>503</v>
      </c>
      <c r="K12" s="55">
        <v>-5424.5</v>
      </c>
      <c r="L12" s="55" t="s">
        <v>133</v>
      </c>
      <c r="M12" s="56" t="s">
        <v>499</v>
      </c>
      <c r="N12" s="56"/>
      <c r="O12" s="57" t="s">
        <v>504</v>
      </c>
      <c r="P12" s="57" t="s">
        <v>505</v>
      </c>
    </row>
    <row r="13" spans="1:16" ht="12.75" customHeight="1" thickBot="1" x14ac:dyDescent="0.25">
      <c r="A13" s="46" t="str">
        <f t="shared" si="0"/>
        <v> BBS 59 </v>
      </c>
      <c r="B13" s="13" t="str">
        <f t="shared" si="1"/>
        <v>I</v>
      </c>
      <c r="C13" s="46">
        <f t="shared" si="2"/>
        <v>45012.334000000003</v>
      </c>
      <c r="D13" s="9" t="str">
        <f t="shared" si="3"/>
        <v>vis</v>
      </c>
      <c r="E13" s="54">
        <f>VLOOKUP(C13,Active!C$21:E$972,3,FALSE)</f>
        <v>-5364.9983974425568</v>
      </c>
      <c r="F13" s="13" t="s">
        <v>31</v>
      </c>
      <c r="G13" s="9" t="str">
        <f t="shared" si="4"/>
        <v>45012.334</v>
      </c>
      <c r="H13" s="46">
        <f t="shared" si="5"/>
        <v>-5365</v>
      </c>
      <c r="I13" s="55" t="s">
        <v>516</v>
      </c>
      <c r="J13" s="56" t="s">
        <v>517</v>
      </c>
      <c r="K13" s="55">
        <v>-5365</v>
      </c>
      <c r="L13" s="55" t="s">
        <v>222</v>
      </c>
      <c r="M13" s="56" t="s">
        <v>499</v>
      </c>
      <c r="N13" s="56"/>
      <c r="O13" s="57" t="s">
        <v>504</v>
      </c>
      <c r="P13" s="57" t="s">
        <v>518</v>
      </c>
    </row>
    <row r="14" spans="1:16" ht="12.75" customHeight="1" thickBot="1" x14ac:dyDescent="0.25">
      <c r="A14" s="46" t="str">
        <f t="shared" si="0"/>
        <v>BAVM 34 </v>
      </c>
      <c r="B14" s="13" t="str">
        <f t="shared" si="1"/>
        <v>II</v>
      </c>
      <c r="C14" s="46">
        <f t="shared" si="2"/>
        <v>45035.379000000001</v>
      </c>
      <c r="D14" s="9" t="str">
        <f t="shared" si="3"/>
        <v>vis</v>
      </c>
      <c r="E14" s="54">
        <f>VLOOKUP(C14,Active!C$21:E$972,3,FALSE)</f>
        <v>-5348.4892618621861</v>
      </c>
      <c r="F14" s="13" t="s">
        <v>31</v>
      </c>
      <c r="G14" s="9" t="str">
        <f t="shared" si="4"/>
        <v>45035.379</v>
      </c>
      <c r="H14" s="46">
        <f t="shared" si="5"/>
        <v>-5348.5</v>
      </c>
      <c r="I14" s="55" t="s">
        <v>519</v>
      </c>
      <c r="J14" s="56" t="s">
        <v>520</v>
      </c>
      <c r="K14" s="55">
        <v>-5348.5</v>
      </c>
      <c r="L14" s="55" t="s">
        <v>521</v>
      </c>
      <c r="M14" s="56" t="s">
        <v>499</v>
      </c>
      <c r="N14" s="56"/>
      <c r="O14" s="57" t="s">
        <v>522</v>
      </c>
      <c r="P14" s="58" t="s">
        <v>523</v>
      </c>
    </row>
    <row r="15" spans="1:16" ht="12.75" customHeight="1" thickBot="1" x14ac:dyDescent="0.25">
      <c r="A15" s="46" t="str">
        <f t="shared" si="0"/>
        <v>BAVM 34 </v>
      </c>
      <c r="B15" s="13" t="str">
        <f t="shared" si="1"/>
        <v>II</v>
      </c>
      <c r="C15" s="46">
        <f t="shared" si="2"/>
        <v>45035.383000000002</v>
      </c>
      <c r="D15" s="9" t="str">
        <f t="shared" si="3"/>
        <v>vis</v>
      </c>
      <c r="E15" s="54">
        <f>VLOOKUP(C15,Active!C$21:E$972,3,FALSE)</f>
        <v>-5348.4863963146772</v>
      </c>
      <c r="F15" s="13" t="s">
        <v>31</v>
      </c>
      <c r="G15" s="9" t="str">
        <f t="shared" si="4"/>
        <v>45035.383</v>
      </c>
      <c r="H15" s="46">
        <f t="shared" si="5"/>
        <v>-5348.5</v>
      </c>
      <c r="I15" s="55" t="s">
        <v>524</v>
      </c>
      <c r="J15" s="56" t="s">
        <v>525</v>
      </c>
      <c r="K15" s="55">
        <v>-5348.5</v>
      </c>
      <c r="L15" s="55" t="s">
        <v>74</v>
      </c>
      <c r="M15" s="56" t="s">
        <v>499</v>
      </c>
      <c r="N15" s="56"/>
      <c r="O15" s="57" t="s">
        <v>526</v>
      </c>
      <c r="P15" s="58" t="s">
        <v>523</v>
      </c>
    </row>
    <row r="16" spans="1:16" ht="12.75" customHeight="1" thickBot="1" x14ac:dyDescent="0.25">
      <c r="A16" s="46" t="str">
        <f t="shared" si="0"/>
        <v> BBS 64 </v>
      </c>
      <c r="B16" s="13" t="str">
        <f t="shared" si="1"/>
        <v>I</v>
      </c>
      <c r="C16" s="46">
        <f t="shared" si="2"/>
        <v>45294.311999999998</v>
      </c>
      <c r="D16" s="9" t="str">
        <f t="shared" si="3"/>
        <v>vis</v>
      </c>
      <c r="E16" s="54">
        <f>VLOOKUP(C16,Active!C$21:E$972,3,FALSE)</f>
        <v>-5162.9930586409973</v>
      </c>
      <c r="F16" s="13" t="s">
        <v>31</v>
      </c>
      <c r="G16" s="9" t="str">
        <f t="shared" si="4"/>
        <v>45294.312</v>
      </c>
      <c r="H16" s="46">
        <f t="shared" si="5"/>
        <v>-5163</v>
      </c>
      <c r="I16" s="55" t="s">
        <v>527</v>
      </c>
      <c r="J16" s="56" t="s">
        <v>528</v>
      </c>
      <c r="K16" s="55">
        <v>-5163</v>
      </c>
      <c r="L16" s="55" t="s">
        <v>133</v>
      </c>
      <c r="M16" s="56" t="s">
        <v>499</v>
      </c>
      <c r="N16" s="56"/>
      <c r="O16" s="57" t="s">
        <v>504</v>
      </c>
      <c r="P16" s="57" t="s">
        <v>529</v>
      </c>
    </row>
    <row r="17" spans="1:16" ht="12.75" customHeight="1" thickBot="1" x14ac:dyDescent="0.25">
      <c r="A17" s="46" t="str">
        <f t="shared" si="0"/>
        <v>BAVM 38 </v>
      </c>
      <c r="B17" s="13" t="str">
        <f t="shared" si="1"/>
        <v>II</v>
      </c>
      <c r="C17" s="46">
        <f t="shared" si="2"/>
        <v>45779.383000000002</v>
      </c>
      <c r="D17" s="9" t="str">
        <f t="shared" si="3"/>
        <v>vis</v>
      </c>
      <c r="E17" s="54">
        <f>VLOOKUP(C17,Active!C$21:E$972,3,FALSE)</f>
        <v>-4815.4945598296954</v>
      </c>
      <c r="F17" s="13" t="s">
        <v>31</v>
      </c>
      <c r="G17" s="9" t="str">
        <f t="shared" si="4"/>
        <v>45779.383</v>
      </c>
      <c r="H17" s="46">
        <f t="shared" si="5"/>
        <v>-4815.5</v>
      </c>
      <c r="I17" s="55" t="s">
        <v>530</v>
      </c>
      <c r="J17" s="56" t="s">
        <v>531</v>
      </c>
      <c r="K17" s="55">
        <v>-4815.5</v>
      </c>
      <c r="L17" s="55" t="s">
        <v>365</v>
      </c>
      <c r="M17" s="56" t="s">
        <v>71</v>
      </c>
      <c r="N17" s="56"/>
      <c r="O17" s="57" t="s">
        <v>532</v>
      </c>
      <c r="P17" s="58" t="s">
        <v>533</v>
      </c>
    </row>
    <row r="18" spans="1:16" ht="12.75" customHeight="1" thickBot="1" x14ac:dyDescent="0.25">
      <c r="A18" s="46" t="str">
        <f t="shared" si="0"/>
        <v>BAVM 46 </v>
      </c>
      <c r="B18" s="13" t="str">
        <f t="shared" si="1"/>
        <v>I</v>
      </c>
      <c r="C18" s="46">
        <f t="shared" si="2"/>
        <v>46828.402999999998</v>
      </c>
      <c r="D18" s="9" t="str">
        <f t="shared" si="3"/>
        <v>vis</v>
      </c>
      <c r="E18" s="54">
        <f>VLOOKUP(C18,Active!C$21:E$972,3,FALSE)</f>
        <v>-4063.9903981234133</v>
      </c>
      <c r="F18" s="13" t="s">
        <v>31</v>
      </c>
      <c r="G18" s="9" t="str">
        <f t="shared" si="4"/>
        <v>46828.403</v>
      </c>
      <c r="H18" s="46">
        <f t="shared" si="5"/>
        <v>-4064</v>
      </c>
      <c r="I18" s="55" t="s">
        <v>534</v>
      </c>
      <c r="J18" s="56" t="s">
        <v>535</v>
      </c>
      <c r="K18" s="55">
        <v>-4064</v>
      </c>
      <c r="L18" s="55" t="s">
        <v>536</v>
      </c>
      <c r="M18" s="56" t="s">
        <v>499</v>
      </c>
      <c r="N18" s="56"/>
      <c r="O18" s="57" t="s">
        <v>537</v>
      </c>
      <c r="P18" s="58" t="s">
        <v>538</v>
      </c>
    </row>
    <row r="19" spans="1:16" ht="12.75" customHeight="1" thickBot="1" x14ac:dyDescent="0.25">
      <c r="A19" s="46" t="str">
        <f t="shared" si="0"/>
        <v>IBVS 4534 </v>
      </c>
      <c r="B19" s="13" t="str">
        <f t="shared" si="1"/>
        <v>I</v>
      </c>
      <c r="C19" s="46">
        <f t="shared" si="2"/>
        <v>50425.506999999998</v>
      </c>
      <c r="D19" s="9" t="str">
        <f t="shared" si="3"/>
        <v>vis</v>
      </c>
      <c r="E19" s="54">
        <f>VLOOKUP(C19,Active!C$21:E$972,3,FALSE)</f>
        <v>-1487.0722973337981</v>
      </c>
      <c r="F19" s="13" t="s">
        <v>31</v>
      </c>
      <c r="G19" s="9" t="str">
        <f t="shared" si="4"/>
        <v>50425.5070</v>
      </c>
      <c r="H19" s="46">
        <f t="shared" si="5"/>
        <v>-1487</v>
      </c>
      <c r="I19" s="55" t="s">
        <v>539</v>
      </c>
      <c r="J19" s="56" t="s">
        <v>540</v>
      </c>
      <c r="K19" s="55">
        <v>-1487</v>
      </c>
      <c r="L19" s="55" t="s">
        <v>541</v>
      </c>
      <c r="M19" s="56" t="s">
        <v>509</v>
      </c>
      <c r="N19" s="56" t="s">
        <v>510</v>
      </c>
      <c r="O19" s="57" t="s">
        <v>542</v>
      </c>
      <c r="P19" s="58" t="s">
        <v>543</v>
      </c>
    </row>
    <row r="20" spans="1:16" ht="12.75" customHeight="1" thickBot="1" x14ac:dyDescent="0.25">
      <c r="A20" s="46" t="str">
        <f t="shared" si="0"/>
        <v>IBVS 4534 </v>
      </c>
      <c r="B20" s="13" t="str">
        <f t="shared" si="1"/>
        <v>II</v>
      </c>
      <c r="C20" s="46">
        <f t="shared" si="2"/>
        <v>50426.309000000001</v>
      </c>
      <c r="D20" s="9" t="str">
        <f t="shared" si="3"/>
        <v>vis</v>
      </c>
      <c r="E20" s="54">
        <f>VLOOKUP(C20,Active!C$21:E$972,3,FALSE)</f>
        <v>-1486.4977550584451</v>
      </c>
      <c r="F20" s="13" t="s">
        <v>31</v>
      </c>
      <c r="G20" s="9" t="str">
        <f t="shared" si="4"/>
        <v>50426.3090</v>
      </c>
      <c r="H20" s="46">
        <f t="shared" si="5"/>
        <v>-1486.5</v>
      </c>
      <c r="I20" s="55" t="s">
        <v>544</v>
      </c>
      <c r="J20" s="56" t="s">
        <v>545</v>
      </c>
      <c r="K20" s="55">
        <v>-1486.5</v>
      </c>
      <c r="L20" s="55" t="s">
        <v>546</v>
      </c>
      <c r="M20" s="56" t="s">
        <v>509</v>
      </c>
      <c r="N20" s="56" t="s">
        <v>510</v>
      </c>
      <c r="O20" s="57" t="s">
        <v>542</v>
      </c>
      <c r="P20" s="58" t="s">
        <v>543</v>
      </c>
    </row>
    <row r="21" spans="1:16" ht="12.75" customHeight="1" thickBot="1" x14ac:dyDescent="0.25">
      <c r="A21" s="46" t="str">
        <f t="shared" si="0"/>
        <v> JAAVSO 41;122 </v>
      </c>
      <c r="B21" s="13" t="str">
        <f t="shared" si="1"/>
        <v>I</v>
      </c>
      <c r="C21" s="46">
        <f t="shared" si="2"/>
        <v>50841.591999999997</v>
      </c>
      <c r="D21" s="9" t="str">
        <f t="shared" si="3"/>
        <v>vis</v>
      </c>
      <c r="E21" s="54">
        <f>VLOOKUP(C21,Active!C$21:E$972,3,FALSE)</f>
        <v>-1188.9944636189418</v>
      </c>
      <c r="F21" s="13" t="s">
        <v>31</v>
      </c>
      <c r="G21" s="9" t="str">
        <f t="shared" si="4"/>
        <v>50841.592</v>
      </c>
      <c r="H21" s="46">
        <f t="shared" si="5"/>
        <v>-1189</v>
      </c>
      <c r="I21" s="55" t="s">
        <v>547</v>
      </c>
      <c r="J21" s="56" t="s">
        <v>548</v>
      </c>
      <c r="K21" s="55">
        <v>-1189</v>
      </c>
      <c r="L21" s="55" t="s">
        <v>365</v>
      </c>
      <c r="M21" s="56" t="s">
        <v>499</v>
      </c>
      <c r="N21" s="56"/>
      <c r="O21" s="57" t="s">
        <v>549</v>
      </c>
      <c r="P21" s="57" t="s">
        <v>550</v>
      </c>
    </row>
    <row r="22" spans="1:16" ht="12.75" customHeight="1" thickBot="1" x14ac:dyDescent="0.25">
      <c r="A22" s="46" t="str">
        <f t="shared" si="0"/>
        <v>BAVM 178 </v>
      </c>
      <c r="B22" s="13" t="str">
        <f t="shared" si="1"/>
        <v>I</v>
      </c>
      <c r="C22" s="46">
        <f t="shared" si="2"/>
        <v>53767.381800000003</v>
      </c>
      <c r="D22" s="9" t="str">
        <f t="shared" si="3"/>
        <v>vis</v>
      </c>
      <c r="E22" s="54">
        <f>VLOOKUP(C22,Active!C$21:E$972,3,FALSE)</f>
        <v>907.00295394964826</v>
      </c>
      <c r="F22" s="13" t="s">
        <v>31</v>
      </c>
      <c r="G22" s="9" t="str">
        <f t="shared" si="4"/>
        <v>53767.3818</v>
      </c>
      <c r="H22" s="46">
        <f t="shared" si="5"/>
        <v>907</v>
      </c>
      <c r="I22" s="55" t="s">
        <v>557</v>
      </c>
      <c r="J22" s="56" t="s">
        <v>558</v>
      </c>
      <c r="K22" s="55">
        <v>907</v>
      </c>
      <c r="L22" s="55" t="s">
        <v>559</v>
      </c>
      <c r="M22" s="56" t="s">
        <v>560</v>
      </c>
      <c r="N22" s="56" t="s">
        <v>561</v>
      </c>
      <c r="O22" s="57" t="s">
        <v>562</v>
      </c>
      <c r="P22" s="58" t="s">
        <v>563</v>
      </c>
    </row>
    <row r="23" spans="1:16" ht="12.75" customHeight="1" thickBot="1" x14ac:dyDescent="0.25">
      <c r="A23" s="46" t="str">
        <f t="shared" si="0"/>
        <v>IBVS 6007 </v>
      </c>
      <c r="B23" s="13" t="str">
        <f t="shared" si="1"/>
        <v>II</v>
      </c>
      <c r="C23" s="46">
        <f t="shared" si="2"/>
        <v>55500.377390000001</v>
      </c>
      <c r="D23" s="9" t="str">
        <f t="shared" si="3"/>
        <v>vis</v>
      </c>
      <c r="E23" s="54">
        <f>VLOOKUP(C23,Active!C$21:E$972,3,FALSE)</f>
        <v>2148.4982525174896</v>
      </c>
      <c r="F23" s="13" t="s">
        <v>31</v>
      </c>
      <c r="G23" s="9" t="str">
        <f t="shared" si="4"/>
        <v>55500.37739</v>
      </c>
      <c r="H23" s="46">
        <f t="shared" si="5"/>
        <v>2148.5</v>
      </c>
      <c r="I23" s="55" t="s">
        <v>570</v>
      </c>
      <c r="J23" s="56" t="s">
        <v>571</v>
      </c>
      <c r="K23" s="55">
        <v>2148.5</v>
      </c>
      <c r="L23" s="55" t="s">
        <v>572</v>
      </c>
      <c r="M23" s="56" t="s">
        <v>560</v>
      </c>
      <c r="N23" s="56" t="s">
        <v>567</v>
      </c>
      <c r="O23" s="57" t="s">
        <v>573</v>
      </c>
      <c r="P23" s="58" t="s">
        <v>574</v>
      </c>
    </row>
    <row r="24" spans="1:16" ht="12.75" customHeight="1" thickBot="1" x14ac:dyDescent="0.25">
      <c r="A24" s="46" t="str">
        <f t="shared" si="0"/>
        <v>IBVS 5992 </v>
      </c>
      <c r="B24" s="13" t="str">
        <f t="shared" si="1"/>
        <v>II</v>
      </c>
      <c r="C24" s="46">
        <f t="shared" si="2"/>
        <v>55575.756800000003</v>
      </c>
      <c r="D24" s="9" t="str">
        <f t="shared" si="3"/>
        <v>vis</v>
      </c>
      <c r="E24" s="54">
        <f>VLOOKUP(C24,Active!C$21:E$972,3,FALSE)</f>
        <v>2202.4990726371871</v>
      </c>
      <c r="F24" s="13" t="s">
        <v>31</v>
      </c>
      <c r="G24" s="9" t="str">
        <f t="shared" si="4"/>
        <v>55575.7568</v>
      </c>
      <c r="H24" s="46">
        <f t="shared" si="5"/>
        <v>2202.5</v>
      </c>
      <c r="I24" s="55" t="s">
        <v>581</v>
      </c>
      <c r="J24" s="56" t="s">
        <v>582</v>
      </c>
      <c r="K24" s="55">
        <v>2202.5</v>
      </c>
      <c r="L24" s="55" t="s">
        <v>583</v>
      </c>
      <c r="M24" s="56" t="s">
        <v>560</v>
      </c>
      <c r="N24" s="56" t="s">
        <v>31</v>
      </c>
      <c r="O24" s="57" t="s">
        <v>500</v>
      </c>
      <c r="P24" s="58" t="s">
        <v>584</v>
      </c>
    </row>
    <row r="25" spans="1:16" ht="12.75" customHeight="1" thickBot="1" x14ac:dyDescent="0.25">
      <c r="A25" s="46" t="str">
        <f t="shared" si="0"/>
        <v>BAVM 220 </v>
      </c>
      <c r="B25" s="13" t="str">
        <f t="shared" si="1"/>
        <v>I</v>
      </c>
      <c r="C25" s="46">
        <f t="shared" si="2"/>
        <v>55590.418700000002</v>
      </c>
      <c r="D25" s="9" t="str">
        <f t="shared" si="3"/>
        <v>vis</v>
      </c>
      <c r="E25" s="54">
        <f>VLOOKUP(C25,Active!C$21:E$972,3,FALSE)</f>
        <v>2213.0026653890136</v>
      </c>
      <c r="F25" s="13" t="s">
        <v>31</v>
      </c>
      <c r="G25" s="9" t="str">
        <f t="shared" si="4"/>
        <v>55590.4187</v>
      </c>
      <c r="H25" s="46">
        <f t="shared" si="5"/>
        <v>2213</v>
      </c>
      <c r="I25" s="55" t="s">
        <v>585</v>
      </c>
      <c r="J25" s="56" t="s">
        <v>586</v>
      </c>
      <c r="K25" s="55">
        <v>2213</v>
      </c>
      <c r="L25" s="55" t="s">
        <v>587</v>
      </c>
      <c r="M25" s="56" t="s">
        <v>560</v>
      </c>
      <c r="N25" s="56" t="s">
        <v>31</v>
      </c>
      <c r="O25" s="57" t="s">
        <v>588</v>
      </c>
      <c r="P25" s="58" t="s">
        <v>589</v>
      </c>
    </row>
    <row r="26" spans="1:16" ht="12.75" customHeight="1" thickBot="1" x14ac:dyDescent="0.25">
      <c r="A26" s="46" t="str">
        <f t="shared" si="0"/>
        <v>OEJV 0160 </v>
      </c>
      <c r="B26" s="13" t="str">
        <f t="shared" si="1"/>
        <v>I</v>
      </c>
      <c r="C26" s="46">
        <f t="shared" si="2"/>
        <v>55879.366190000001</v>
      </c>
      <c r="D26" s="9" t="str">
        <f t="shared" si="3"/>
        <v>vis</v>
      </c>
      <c r="E26" s="54">
        <f>VLOOKUP(C26,Active!C$21:E$972,3,FALSE)</f>
        <v>2420.0008553659291</v>
      </c>
      <c r="F26" s="13" t="s">
        <v>31</v>
      </c>
      <c r="G26" s="9" t="str">
        <f t="shared" si="4"/>
        <v>55879.36619</v>
      </c>
      <c r="H26" s="46">
        <f t="shared" si="5"/>
        <v>2420</v>
      </c>
      <c r="I26" s="55" t="s">
        <v>600</v>
      </c>
      <c r="J26" s="56" t="s">
        <v>601</v>
      </c>
      <c r="K26" s="55" t="s">
        <v>598</v>
      </c>
      <c r="L26" s="55" t="s">
        <v>602</v>
      </c>
      <c r="M26" s="56" t="s">
        <v>560</v>
      </c>
      <c r="N26" s="56" t="s">
        <v>567</v>
      </c>
      <c r="O26" s="57" t="s">
        <v>568</v>
      </c>
      <c r="P26" s="58" t="s">
        <v>603</v>
      </c>
    </row>
    <row r="27" spans="1:16" ht="13.5" thickBot="1" x14ac:dyDescent="0.25">
      <c r="A27" s="46" t="str">
        <f t="shared" si="0"/>
        <v>OEJV 0160 </v>
      </c>
      <c r="B27" s="13" t="str">
        <f t="shared" si="1"/>
        <v>II</v>
      </c>
      <c r="C27" s="46">
        <f t="shared" si="2"/>
        <v>55990.33872</v>
      </c>
      <c r="D27" s="9" t="str">
        <f t="shared" si="3"/>
        <v>vis</v>
      </c>
      <c r="E27" s="54">
        <f>VLOOKUP(C27,Active!C$21:E$972,3,FALSE)</f>
        <v>2499.500119564967</v>
      </c>
      <c r="F27" s="13" t="s">
        <v>31</v>
      </c>
      <c r="G27" s="9" t="str">
        <f t="shared" si="4"/>
        <v>55990.33872</v>
      </c>
      <c r="H27" s="46">
        <f t="shared" si="5"/>
        <v>2499.5</v>
      </c>
      <c r="I27" s="55" t="s">
        <v>609</v>
      </c>
      <c r="J27" s="56" t="s">
        <v>610</v>
      </c>
      <c r="K27" s="55" t="s">
        <v>611</v>
      </c>
      <c r="L27" s="55" t="s">
        <v>612</v>
      </c>
      <c r="M27" s="56" t="s">
        <v>560</v>
      </c>
      <c r="N27" s="56" t="s">
        <v>567</v>
      </c>
      <c r="O27" s="57" t="s">
        <v>568</v>
      </c>
      <c r="P27" s="58" t="s">
        <v>603</v>
      </c>
    </row>
    <row r="28" spans="1:16" ht="13.5" thickBot="1" x14ac:dyDescent="0.25">
      <c r="A28" s="46" t="str">
        <f t="shared" si="0"/>
        <v>OEJV 0160 </v>
      </c>
      <c r="B28" s="13" t="str">
        <f t="shared" si="1"/>
        <v>I</v>
      </c>
      <c r="C28" s="46">
        <f t="shared" si="2"/>
        <v>56218.567869999999</v>
      </c>
      <c r="D28" s="9" t="str">
        <f t="shared" si="3"/>
        <v>vis</v>
      </c>
      <c r="E28" s="54">
        <f>VLOOKUP(C28,Active!C$21:E$972,3,FALSE)</f>
        <v>2663.0004875729051</v>
      </c>
      <c r="F28" s="13" t="s">
        <v>31</v>
      </c>
      <c r="G28" s="9" t="str">
        <f t="shared" si="4"/>
        <v>56218.56787</v>
      </c>
      <c r="H28" s="46">
        <f t="shared" si="5"/>
        <v>2663</v>
      </c>
      <c r="I28" s="55" t="s">
        <v>613</v>
      </c>
      <c r="J28" s="56" t="s">
        <v>614</v>
      </c>
      <c r="K28" s="55" t="s">
        <v>615</v>
      </c>
      <c r="L28" s="55" t="s">
        <v>616</v>
      </c>
      <c r="M28" s="56" t="s">
        <v>560</v>
      </c>
      <c r="N28" s="56" t="s">
        <v>63</v>
      </c>
      <c r="O28" s="57" t="s">
        <v>617</v>
      </c>
      <c r="P28" s="58" t="s">
        <v>603</v>
      </c>
    </row>
    <row r="29" spans="1:16" ht="13.5" thickBot="1" x14ac:dyDescent="0.25">
      <c r="A29" s="46" t="str">
        <f t="shared" si="0"/>
        <v>BAVM 234 </v>
      </c>
      <c r="B29" s="13" t="str">
        <f t="shared" si="1"/>
        <v>I</v>
      </c>
      <c r="C29" s="46">
        <f t="shared" si="2"/>
        <v>56623.377399999998</v>
      </c>
      <c r="D29" s="9" t="str">
        <f t="shared" si="3"/>
        <v>vis</v>
      </c>
      <c r="E29" s="54">
        <f>VLOOKUP(C29,Active!C$21:E$972,3,FALSE)</f>
        <v>2953.0007225477998</v>
      </c>
      <c r="F29" s="13" t="s">
        <v>31</v>
      </c>
      <c r="G29" s="9" t="str">
        <f t="shared" si="4"/>
        <v>56623.3774</v>
      </c>
      <c r="H29" s="46">
        <f t="shared" si="5"/>
        <v>2953</v>
      </c>
      <c r="I29" s="55" t="s">
        <v>632</v>
      </c>
      <c r="J29" s="56" t="s">
        <v>633</v>
      </c>
      <c r="K29" s="55" t="s">
        <v>634</v>
      </c>
      <c r="L29" s="55" t="s">
        <v>635</v>
      </c>
      <c r="M29" s="56" t="s">
        <v>560</v>
      </c>
      <c r="N29" s="56" t="s">
        <v>561</v>
      </c>
      <c r="O29" s="57" t="s">
        <v>562</v>
      </c>
      <c r="P29" s="58" t="s">
        <v>636</v>
      </c>
    </row>
    <row r="30" spans="1:16" ht="13.5" thickBot="1" x14ac:dyDescent="0.25">
      <c r="A30" s="46" t="str">
        <f t="shared" si="0"/>
        <v>BAVM 238 </v>
      </c>
      <c r="B30" s="13" t="str">
        <f t="shared" si="1"/>
        <v>II</v>
      </c>
      <c r="C30" s="46">
        <f t="shared" si="2"/>
        <v>56713.413800000002</v>
      </c>
      <c r="D30" s="9" t="str">
        <f t="shared" si="3"/>
        <v>vis</v>
      </c>
      <c r="E30" s="54">
        <f>VLOOKUP(C30,Active!C$21:E$972,3,FALSE)</f>
        <v>3017.5016179597606</v>
      </c>
      <c r="F30" s="13" t="s">
        <v>31</v>
      </c>
      <c r="G30" s="9" t="str">
        <f t="shared" si="4"/>
        <v>56713.4138</v>
      </c>
      <c r="H30" s="46">
        <f t="shared" si="5"/>
        <v>3017.5</v>
      </c>
      <c r="I30" s="55" t="s">
        <v>637</v>
      </c>
      <c r="J30" s="56" t="s">
        <v>638</v>
      </c>
      <c r="K30" s="55" t="s">
        <v>639</v>
      </c>
      <c r="L30" s="55" t="s">
        <v>640</v>
      </c>
      <c r="M30" s="56" t="s">
        <v>560</v>
      </c>
      <c r="N30" s="56" t="s">
        <v>593</v>
      </c>
      <c r="O30" s="57" t="s">
        <v>641</v>
      </c>
      <c r="P30" s="58" t="s">
        <v>642</v>
      </c>
    </row>
    <row r="31" spans="1:16" ht="12.75" customHeight="1" thickBot="1" x14ac:dyDescent="0.25">
      <c r="A31" s="46" t="str">
        <f t="shared" si="0"/>
        <v> VB 7.72 </v>
      </c>
      <c r="B31" s="13" t="str">
        <f t="shared" si="1"/>
        <v>I</v>
      </c>
      <c r="C31" s="46">
        <f t="shared" si="2"/>
        <v>16365.817999999999</v>
      </c>
      <c r="D31" s="9" t="str">
        <f t="shared" si="3"/>
        <v>vis</v>
      </c>
      <c r="E31" s="54">
        <f>VLOOKUP(C31,Active!C$21:E$972,3,FALSE)</f>
        <v>-25886.986531496881</v>
      </c>
      <c r="F31" s="13" t="s">
        <v>31</v>
      </c>
      <c r="G31" s="9" t="str">
        <f t="shared" si="4"/>
        <v>16365.818</v>
      </c>
      <c r="H31" s="46">
        <f t="shared" si="5"/>
        <v>-25887</v>
      </c>
      <c r="I31" s="55" t="s">
        <v>72</v>
      </c>
      <c r="J31" s="56" t="s">
        <v>73</v>
      </c>
      <c r="K31" s="55">
        <v>-25887</v>
      </c>
      <c r="L31" s="55" t="s">
        <v>74</v>
      </c>
      <c r="M31" s="56" t="s">
        <v>75</v>
      </c>
      <c r="N31" s="56"/>
      <c r="O31" s="57" t="s">
        <v>76</v>
      </c>
      <c r="P31" s="57" t="s">
        <v>77</v>
      </c>
    </row>
    <row r="32" spans="1:16" ht="12.75" customHeight="1" thickBot="1" x14ac:dyDescent="0.25">
      <c r="A32" s="46" t="str">
        <f t="shared" si="0"/>
        <v> VB 7.72 </v>
      </c>
      <c r="B32" s="13" t="str">
        <f t="shared" si="1"/>
        <v>I</v>
      </c>
      <c r="C32" s="46">
        <f t="shared" si="2"/>
        <v>16372.861999999999</v>
      </c>
      <c r="D32" s="9" t="str">
        <f t="shared" si="3"/>
        <v>vis</v>
      </c>
      <c r="E32" s="54">
        <f>VLOOKUP(C32,Active!C$21:E$972,3,FALSE)</f>
        <v>-25881.940302335322</v>
      </c>
      <c r="F32" s="13" t="s">
        <v>31</v>
      </c>
      <c r="G32" s="9" t="str">
        <f t="shared" si="4"/>
        <v>16372.862</v>
      </c>
      <c r="H32" s="46">
        <f t="shared" si="5"/>
        <v>-25882</v>
      </c>
      <c r="I32" s="55" t="s">
        <v>78</v>
      </c>
      <c r="J32" s="56" t="s">
        <v>79</v>
      </c>
      <c r="K32" s="55">
        <v>-25882</v>
      </c>
      <c r="L32" s="55" t="s">
        <v>80</v>
      </c>
      <c r="M32" s="56" t="s">
        <v>75</v>
      </c>
      <c r="N32" s="56"/>
      <c r="O32" s="57" t="s">
        <v>76</v>
      </c>
      <c r="P32" s="57" t="s">
        <v>77</v>
      </c>
    </row>
    <row r="33" spans="1:16" ht="12.75" customHeight="1" thickBot="1" x14ac:dyDescent="0.25">
      <c r="A33" s="46" t="str">
        <f t="shared" si="0"/>
        <v> VB 7.72 </v>
      </c>
      <c r="B33" s="13" t="str">
        <f t="shared" si="1"/>
        <v>II</v>
      </c>
      <c r="C33" s="46">
        <f t="shared" si="2"/>
        <v>16669.527999999998</v>
      </c>
      <c r="D33" s="9" t="str">
        <f t="shared" si="3"/>
        <v>vis</v>
      </c>
      <c r="E33" s="54">
        <f>VLOOKUP(C33,Active!C$21:E$972,3,FALSE)</f>
        <v>-25669.412673084444</v>
      </c>
      <c r="F33" s="13" t="s">
        <v>31</v>
      </c>
      <c r="G33" s="9" t="str">
        <f t="shared" si="4"/>
        <v>16669.528</v>
      </c>
      <c r="H33" s="46">
        <f t="shared" si="5"/>
        <v>-25669.5</v>
      </c>
      <c r="I33" s="55" t="s">
        <v>81</v>
      </c>
      <c r="J33" s="56" t="s">
        <v>82</v>
      </c>
      <c r="K33" s="55">
        <v>-25669.5</v>
      </c>
      <c r="L33" s="55" t="s">
        <v>83</v>
      </c>
      <c r="M33" s="56" t="s">
        <v>75</v>
      </c>
      <c r="N33" s="56"/>
      <c r="O33" s="57" t="s">
        <v>76</v>
      </c>
      <c r="P33" s="57" t="s">
        <v>77</v>
      </c>
    </row>
    <row r="34" spans="1:16" ht="12.75" customHeight="1" thickBot="1" x14ac:dyDescent="0.25">
      <c r="A34" s="46" t="str">
        <f t="shared" si="0"/>
        <v> VB 7.72 </v>
      </c>
      <c r="B34" s="13" t="str">
        <f t="shared" si="1"/>
        <v>I</v>
      </c>
      <c r="C34" s="46">
        <f t="shared" si="2"/>
        <v>16760.844000000001</v>
      </c>
      <c r="D34" s="9" t="str">
        <f t="shared" si="3"/>
        <v>vis</v>
      </c>
      <c r="E34" s="54">
        <f>VLOOKUP(C34,Active!C$21:E$972,3,FALSE)</f>
        <v>-25603.99508902468</v>
      </c>
      <c r="F34" s="13" t="s">
        <v>31</v>
      </c>
      <c r="G34" s="9" t="str">
        <f t="shared" si="4"/>
        <v>16760.844</v>
      </c>
      <c r="H34" s="46">
        <f t="shared" si="5"/>
        <v>-25604</v>
      </c>
      <c r="I34" s="55" t="s">
        <v>84</v>
      </c>
      <c r="J34" s="56" t="s">
        <v>85</v>
      </c>
      <c r="K34" s="55">
        <v>-25604</v>
      </c>
      <c r="L34" s="55" t="s">
        <v>86</v>
      </c>
      <c r="M34" s="56" t="s">
        <v>75</v>
      </c>
      <c r="N34" s="56"/>
      <c r="O34" s="57" t="s">
        <v>76</v>
      </c>
      <c r="P34" s="57" t="s">
        <v>77</v>
      </c>
    </row>
    <row r="35" spans="1:16" ht="12.75" customHeight="1" thickBot="1" x14ac:dyDescent="0.25">
      <c r="A35" s="46" t="str">
        <f t="shared" si="0"/>
        <v> VB 7.72 </v>
      </c>
      <c r="B35" s="13" t="str">
        <f t="shared" si="1"/>
        <v>II</v>
      </c>
      <c r="C35" s="46">
        <f t="shared" si="2"/>
        <v>16776.849999999999</v>
      </c>
      <c r="D35" s="9" t="str">
        <f t="shared" si="3"/>
        <v>vis</v>
      </c>
      <c r="E35" s="54">
        <f>VLOOKUP(C35,Active!C$21:E$972,3,FALSE)</f>
        <v>-25592.528600671485</v>
      </c>
      <c r="F35" s="13" t="s">
        <v>31</v>
      </c>
      <c r="G35" s="9" t="str">
        <f t="shared" si="4"/>
        <v>16776.850</v>
      </c>
      <c r="H35" s="46">
        <f t="shared" si="5"/>
        <v>-25592.5</v>
      </c>
      <c r="I35" s="55" t="s">
        <v>87</v>
      </c>
      <c r="J35" s="56" t="s">
        <v>88</v>
      </c>
      <c r="K35" s="55">
        <v>-25592.5</v>
      </c>
      <c r="L35" s="55" t="s">
        <v>89</v>
      </c>
      <c r="M35" s="56" t="s">
        <v>75</v>
      </c>
      <c r="N35" s="56"/>
      <c r="O35" s="57" t="s">
        <v>76</v>
      </c>
      <c r="P35" s="57" t="s">
        <v>77</v>
      </c>
    </row>
    <row r="36" spans="1:16" ht="12.75" customHeight="1" thickBot="1" x14ac:dyDescent="0.25">
      <c r="A36" s="46" t="str">
        <f t="shared" si="0"/>
        <v> VB 7.72 </v>
      </c>
      <c r="B36" s="13" t="str">
        <f t="shared" si="1"/>
        <v>II</v>
      </c>
      <c r="C36" s="46">
        <f t="shared" si="2"/>
        <v>16874.733</v>
      </c>
      <c r="D36" s="9" t="str">
        <f t="shared" si="3"/>
        <v>vis</v>
      </c>
      <c r="E36" s="54">
        <f>VLOOKUP(C36,Active!C$21:E$972,3,FALSE)</f>
        <v>-25522.406503990489</v>
      </c>
      <c r="F36" s="13" t="s">
        <v>31</v>
      </c>
      <c r="G36" s="9" t="str">
        <f t="shared" si="4"/>
        <v>16874.733</v>
      </c>
      <c r="H36" s="46">
        <f t="shared" si="5"/>
        <v>-25522.5</v>
      </c>
      <c r="I36" s="55" t="s">
        <v>90</v>
      </c>
      <c r="J36" s="56" t="s">
        <v>91</v>
      </c>
      <c r="K36" s="55">
        <v>-25522.5</v>
      </c>
      <c r="L36" s="55" t="s">
        <v>92</v>
      </c>
      <c r="M36" s="56" t="s">
        <v>75</v>
      </c>
      <c r="N36" s="56"/>
      <c r="O36" s="57" t="s">
        <v>76</v>
      </c>
      <c r="P36" s="57" t="s">
        <v>77</v>
      </c>
    </row>
    <row r="37" spans="1:16" ht="12.75" customHeight="1" thickBot="1" x14ac:dyDescent="0.25">
      <c r="A37" s="46" t="str">
        <f t="shared" si="0"/>
        <v> VB 7.72 </v>
      </c>
      <c r="B37" s="13" t="str">
        <f t="shared" si="1"/>
        <v>I</v>
      </c>
      <c r="C37" s="46">
        <f t="shared" si="2"/>
        <v>16876.63</v>
      </c>
      <c r="D37" s="9" t="str">
        <f t="shared" si="3"/>
        <v>vis</v>
      </c>
      <c r="E37" s="54">
        <f>VLOOKUP(C37,Active!C$21:E$972,3,FALSE)</f>
        <v>-25521.04751808483</v>
      </c>
      <c r="F37" s="13" t="s">
        <v>31</v>
      </c>
      <c r="G37" s="9" t="str">
        <f t="shared" si="4"/>
        <v>16876.630</v>
      </c>
      <c r="H37" s="46">
        <f t="shared" si="5"/>
        <v>-25521</v>
      </c>
      <c r="I37" s="55" t="s">
        <v>93</v>
      </c>
      <c r="J37" s="56" t="s">
        <v>94</v>
      </c>
      <c r="K37" s="55">
        <v>-25521</v>
      </c>
      <c r="L37" s="55" t="s">
        <v>95</v>
      </c>
      <c r="M37" s="56" t="s">
        <v>75</v>
      </c>
      <c r="N37" s="56"/>
      <c r="O37" s="57" t="s">
        <v>76</v>
      </c>
      <c r="P37" s="57" t="s">
        <v>77</v>
      </c>
    </row>
    <row r="38" spans="1:16" ht="12.75" customHeight="1" thickBot="1" x14ac:dyDescent="0.25">
      <c r="A38" s="46" t="str">
        <f t="shared" si="0"/>
        <v> VB 7.72 </v>
      </c>
      <c r="B38" s="13" t="str">
        <f t="shared" si="1"/>
        <v>II</v>
      </c>
      <c r="C38" s="46">
        <f t="shared" si="2"/>
        <v>16955.552</v>
      </c>
      <c r="D38" s="9" t="str">
        <f t="shared" si="3"/>
        <v>vis</v>
      </c>
      <c r="E38" s="54">
        <f>VLOOKUP(C38,Active!C$21:E$972,3,FALSE)</f>
        <v>-25464.508832978554</v>
      </c>
      <c r="F38" s="13" t="s">
        <v>31</v>
      </c>
      <c r="G38" s="9" t="str">
        <f t="shared" si="4"/>
        <v>16955.552</v>
      </c>
      <c r="H38" s="46">
        <f t="shared" si="5"/>
        <v>-25464.5</v>
      </c>
      <c r="I38" s="55" t="s">
        <v>96</v>
      </c>
      <c r="J38" s="56" t="s">
        <v>97</v>
      </c>
      <c r="K38" s="55">
        <v>-25464.5</v>
      </c>
      <c r="L38" s="55" t="s">
        <v>98</v>
      </c>
      <c r="M38" s="56" t="s">
        <v>75</v>
      </c>
      <c r="N38" s="56"/>
      <c r="O38" s="57" t="s">
        <v>76</v>
      </c>
      <c r="P38" s="57" t="s">
        <v>77</v>
      </c>
    </row>
    <row r="39" spans="1:16" ht="12.75" customHeight="1" thickBot="1" x14ac:dyDescent="0.25">
      <c r="A39" s="46" t="str">
        <f t="shared" si="0"/>
        <v> VB 7.72 </v>
      </c>
      <c r="B39" s="13" t="str">
        <f t="shared" si="1"/>
        <v>I</v>
      </c>
      <c r="C39" s="46">
        <f t="shared" si="2"/>
        <v>17102.806</v>
      </c>
      <c r="D39" s="9" t="str">
        <f t="shared" si="3"/>
        <v>vis</v>
      </c>
      <c r="E39" s="54">
        <f>VLOOKUP(C39,Active!C$21:E$972,3,FALSE)</f>
        <v>-25359.017999793392</v>
      </c>
      <c r="F39" s="13" t="s">
        <v>31</v>
      </c>
      <c r="G39" s="9" t="str">
        <f t="shared" si="4"/>
        <v>17102.806</v>
      </c>
      <c r="H39" s="46">
        <f t="shared" si="5"/>
        <v>-25359</v>
      </c>
      <c r="I39" s="55" t="s">
        <v>99</v>
      </c>
      <c r="J39" s="56" t="s">
        <v>100</v>
      </c>
      <c r="K39" s="55">
        <v>-25359</v>
      </c>
      <c r="L39" s="55" t="s">
        <v>101</v>
      </c>
      <c r="M39" s="56" t="s">
        <v>75</v>
      </c>
      <c r="N39" s="56"/>
      <c r="O39" s="57" t="s">
        <v>76</v>
      </c>
      <c r="P39" s="57" t="s">
        <v>77</v>
      </c>
    </row>
    <row r="40" spans="1:16" ht="12.75" customHeight="1" thickBot="1" x14ac:dyDescent="0.25">
      <c r="A40" s="46" t="str">
        <f t="shared" si="0"/>
        <v> VB 7.72 </v>
      </c>
      <c r="B40" s="13" t="str">
        <f t="shared" si="1"/>
        <v>II</v>
      </c>
      <c r="C40" s="46">
        <f t="shared" si="2"/>
        <v>17125.829000000002</v>
      </c>
      <c r="D40" s="9" t="str">
        <f t="shared" si="3"/>
        <v>vis</v>
      </c>
      <c r="E40" s="54">
        <f>VLOOKUP(C40,Active!C$21:E$972,3,FALSE)</f>
        <v>-25342.524624724312</v>
      </c>
      <c r="F40" s="13" t="s">
        <v>31</v>
      </c>
      <c r="G40" s="9" t="str">
        <f t="shared" si="4"/>
        <v>17125.829</v>
      </c>
      <c r="H40" s="46">
        <f t="shared" si="5"/>
        <v>-25342.5</v>
      </c>
      <c r="I40" s="55" t="s">
        <v>102</v>
      </c>
      <c r="J40" s="56" t="s">
        <v>103</v>
      </c>
      <c r="K40" s="55">
        <v>-25342.5</v>
      </c>
      <c r="L40" s="55" t="s">
        <v>104</v>
      </c>
      <c r="M40" s="56" t="s">
        <v>75</v>
      </c>
      <c r="N40" s="56"/>
      <c r="O40" s="57" t="s">
        <v>76</v>
      </c>
      <c r="P40" s="57" t="s">
        <v>77</v>
      </c>
    </row>
    <row r="41" spans="1:16" ht="12.75" customHeight="1" thickBot="1" x14ac:dyDescent="0.25">
      <c r="A41" s="46" t="str">
        <f t="shared" si="0"/>
        <v> VB 7.72 </v>
      </c>
      <c r="B41" s="13" t="str">
        <f t="shared" si="1"/>
        <v>II</v>
      </c>
      <c r="C41" s="46">
        <f t="shared" si="2"/>
        <v>17160.785</v>
      </c>
      <c r="D41" s="9" t="str">
        <f t="shared" si="3"/>
        <v>vis</v>
      </c>
      <c r="E41" s="54">
        <f>VLOOKUP(C41,Active!C$21:E$972,3,FALSE)</f>
        <v>-25317.48260505205</v>
      </c>
      <c r="F41" s="13" t="s">
        <v>31</v>
      </c>
      <c r="G41" s="9" t="str">
        <f t="shared" si="4"/>
        <v>17160.785</v>
      </c>
      <c r="H41" s="46">
        <f t="shared" si="5"/>
        <v>-25317.5</v>
      </c>
      <c r="I41" s="55" t="s">
        <v>105</v>
      </c>
      <c r="J41" s="56" t="s">
        <v>106</v>
      </c>
      <c r="K41" s="55">
        <v>-25317.5</v>
      </c>
      <c r="L41" s="55" t="s">
        <v>107</v>
      </c>
      <c r="M41" s="56" t="s">
        <v>75</v>
      </c>
      <c r="N41" s="56"/>
      <c r="O41" s="57" t="s">
        <v>76</v>
      </c>
      <c r="P41" s="57" t="s">
        <v>77</v>
      </c>
    </row>
    <row r="42" spans="1:16" ht="12.75" customHeight="1" thickBot="1" x14ac:dyDescent="0.25">
      <c r="A42" s="46" t="str">
        <f t="shared" si="0"/>
        <v> VB 7.72 </v>
      </c>
      <c r="B42" s="13" t="str">
        <f t="shared" si="1"/>
        <v>II</v>
      </c>
      <c r="C42" s="46">
        <f t="shared" si="2"/>
        <v>17241.663</v>
      </c>
      <c r="D42" s="9" t="str">
        <f t="shared" si="3"/>
        <v>vis</v>
      </c>
      <c r="E42" s="54">
        <f>VLOOKUP(C42,Active!C$21:E$972,3,FALSE)</f>
        <v>-25259.542667214369</v>
      </c>
      <c r="F42" s="13" t="s">
        <v>31</v>
      </c>
      <c r="G42" s="9" t="str">
        <f t="shared" si="4"/>
        <v>17241.663</v>
      </c>
      <c r="H42" s="46">
        <f t="shared" si="5"/>
        <v>-25259.5</v>
      </c>
      <c r="I42" s="55" t="s">
        <v>108</v>
      </c>
      <c r="J42" s="56" t="s">
        <v>109</v>
      </c>
      <c r="K42" s="55">
        <v>-25259.5</v>
      </c>
      <c r="L42" s="55" t="s">
        <v>110</v>
      </c>
      <c r="M42" s="56" t="s">
        <v>75</v>
      </c>
      <c r="N42" s="56"/>
      <c r="O42" s="57" t="s">
        <v>76</v>
      </c>
      <c r="P42" s="57" t="s">
        <v>77</v>
      </c>
    </row>
    <row r="43" spans="1:16" ht="12.75" customHeight="1" thickBot="1" x14ac:dyDescent="0.25">
      <c r="A43" s="46" t="str">
        <f t="shared" ref="A43:A74" si="6">P43</f>
        <v> VB 7.72 </v>
      </c>
      <c r="B43" s="13" t="str">
        <f t="shared" ref="B43:B74" si="7">IF(H43=INT(H43),"I","II")</f>
        <v>II</v>
      </c>
      <c r="C43" s="46">
        <f t="shared" ref="C43:C74" si="8">1*G43</f>
        <v>17509.816999999999</v>
      </c>
      <c r="D43" s="9" t="str">
        <f t="shared" ref="D43:D74" si="9">VLOOKUP(F43,I$1:J$5,2,FALSE)</f>
        <v>vis</v>
      </c>
      <c r="E43" s="54">
        <f>VLOOKUP(C43,Active!C$21:E$972,3,FALSE)</f>
        <v>-25067.440660600398</v>
      </c>
      <c r="F43" s="13" t="s">
        <v>31</v>
      </c>
      <c r="G43" s="9" t="str">
        <f t="shared" ref="G43:G74" si="10">MID(I43,3,LEN(I43)-3)</f>
        <v>17509.817</v>
      </c>
      <c r="H43" s="46">
        <f t="shared" ref="H43:H74" si="11">1*K43</f>
        <v>-25067.5</v>
      </c>
      <c r="I43" s="55" t="s">
        <v>111</v>
      </c>
      <c r="J43" s="56" t="s">
        <v>112</v>
      </c>
      <c r="K43" s="55">
        <v>-25067.5</v>
      </c>
      <c r="L43" s="55" t="s">
        <v>80</v>
      </c>
      <c r="M43" s="56" t="s">
        <v>75</v>
      </c>
      <c r="N43" s="56"/>
      <c r="O43" s="57" t="s">
        <v>76</v>
      </c>
      <c r="P43" s="57" t="s">
        <v>77</v>
      </c>
    </row>
    <row r="44" spans="1:16" ht="12.75" customHeight="1" thickBot="1" x14ac:dyDescent="0.25">
      <c r="A44" s="46" t="str">
        <f t="shared" si="6"/>
        <v> VB 7.72 </v>
      </c>
      <c r="B44" s="13" t="str">
        <f t="shared" si="7"/>
        <v>I</v>
      </c>
      <c r="C44" s="46">
        <f t="shared" si="8"/>
        <v>17511.876</v>
      </c>
      <c r="D44" s="9" t="str">
        <f t="shared" si="9"/>
        <v>vis</v>
      </c>
      <c r="E44" s="54">
        <f>VLOOKUP(C44,Active!C$21:E$972,3,FALSE)</f>
        <v>-25065.965620020666</v>
      </c>
      <c r="F44" s="13" t="s">
        <v>31</v>
      </c>
      <c r="G44" s="9" t="str">
        <f t="shared" si="10"/>
        <v>17511.876</v>
      </c>
      <c r="H44" s="46">
        <f t="shared" si="11"/>
        <v>-25066</v>
      </c>
      <c r="I44" s="55" t="s">
        <v>113</v>
      </c>
      <c r="J44" s="56" t="s">
        <v>114</v>
      </c>
      <c r="K44" s="55">
        <v>-25066</v>
      </c>
      <c r="L44" s="55" t="s">
        <v>115</v>
      </c>
      <c r="M44" s="56" t="s">
        <v>75</v>
      </c>
      <c r="N44" s="56"/>
      <c r="O44" s="57" t="s">
        <v>76</v>
      </c>
      <c r="P44" s="57" t="s">
        <v>77</v>
      </c>
    </row>
    <row r="45" spans="1:16" ht="12.75" customHeight="1" thickBot="1" x14ac:dyDescent="0.25">
      <c r="A45" s="46" t="str">
        <f t="shared" si="6"/>
        <v> VB 7.72 </v>
      </c>
      <c r="B45" s="13" t="str">
        <f t="shared" si="7"/>
        <v>I</v>
      </c>
      <c r="C45" s="46">
        <f t="shared" si="8"/>
        <v>17518.774000000001</v>
      </c>
      <c r="D45" s="9" t="str">
        <f t="shared" si="9"/>
        <v>vis</v>
      </c>
      <c r="E45" s="54">
        <f>VLOOKUP(C45,Active!C$21:E$972,3,FALSE)</f>
        <v>-25061.023983343148</v>
      </c>
      <c r="F45" s="13" t="s">
        <v>31</v>
      </c>
      <c r="G45" s="9" t="str">
        <f t="shared" si="10"/>
        <v>17518.774</v>
      </c>
      <c r="H45" s="46">
        <f t="shared" si="11"/>
        <v>-25061</v>
      </c>
      <c r="I45" s="55" t="s">
        <v>116</v>
      </c>
      <c r="J45" s="56" t="s">
        <v>117</v>
      </c>
      <c r="K45" s="55">
        <v>-25061</v>
      </c>
      <c r="L45" s="55" t="s">
        <v>118</v>
      </c>
      <c r="M45" s="56" t="s">
        <v>75</v>
      </c>
      <c r="N45" s="56"/>
      <c r="O45" s="57" t="s">
        <v>76</v>
      </c>
      <c r="P45" s="57" t="s">
        <v>77</v>
      </c>
    </row>
    <row r="46" spans="1:16" ht="12.75" customHeight="1" thickBot="1" x14ac:dyDescent="0.25">
      <c r="A46" s="46" t="str">
        <f t="shared" si="6"/>
        <v> VB 7.72 </v>
      </c>
      <c r="B46" s="13" t="str">
        <f t="shared" si="7"/>
        <v>I</v>
      </c>
      <c r="C46" s="46">
        <f t="shared" si="8"/>
        <v>17630.546999999999</v>
      </c>
      <c r="D46" s="9" t="str">
        <f t="shared" si="9"/>
        <v>vis</v>
      </c>
      <c r="E46" s="54">
        <f>VLOOKUP(C46,Active!C$21:E$972,3,FALSE)</f>
        <v>-24980.951272940682</v>
      </c>
      <c r="F46" s="13" t="s">
        <v>31</v>
      </c>
      <c r="G46" s="9" t="str">
        <f t="shared" si="10"/>
        <v>17630.547</v>
      </c>
      <c r="H46" s="46">
        <f t="shared" si="11"/>
        <v>-24981</v>
      </c>
      <c r="I46" s="55" t="s">
        <v>119</v>
      </c>
      <c r="J46" s="56" t="s">
        <v>120</v>
      </c>
      <c r="K46" s="55">
        <v>-24981</v>
      </c>
      <c r="L46" s="55" t="s">
        <v>121</v>
      </c>
      <c r="M46" s="56" t="s">
        <v>75</v>
      </c>
      <c r="N46" s="56"/>
      <c r="O46" s="57" t="s">
        <v>76</v>
      </c>
      <c r="P46" s="57" t="s">
        <v>77</v>
      </c>
    </row>
    <row r="47" spans="1:16" ht="12.75" customHeight="1" thickBot="1" x14ac:dyDescent="0.25">
      <c r="A47" s="46" t="str">
        <f t="shared" si="6"/>
        <v> VB 7.72 </v>
      </c>
      <c r="B47" s="13" t="str">
        <f t="shared" si="7"/>
        <v>II</v>
      </c>
      <c r="C47" s="46">
        <f t="shared" si="8"/>
        <v>17632.544000000002</v>
      </c>
      <c r="D47" s="9" t="str">
        <f t="shared" si="9"/>
        <v>vis</v>
      </c>
      <c r="E47" s="54">
        <f>VLOOKUP(C47,Active!C$21:E$972,3,FALSE)</f>
        <v>-24979.520648347316</v>
      </c>
      <c r="F47" s="13" t="s">
        <v>31</v>
      </c>
      <c r="G47" s="9" t="str">
        <f t="shared" si="10"/>
        <v>17632.544</v>
      </c>
      <c r="H47" s="46">
        <f t="shared" si="11"/>
        <v>-24979.5</v>
      </c>
      <c r="I47" s="55" t="s">
        <v>122</v>
      </c>
      <c r="J47" s="56" t="s">
        <v>123</v>
      </c>
      <c r="K47" s="55">
        <v>-24979.5</v>
      </c>
      <c r="L47" s="55" t="s">
        <v>124</v>
      </c>
      <c r="M47" s="56" t="s">
        <v>75</v>
      </c>
      <c r="N47" s="56"/>
      <c r="O47" s="57" t="s">
        <v>76</v>
      </c>
      <c r="P47" s="57" t="s">
        <v>77</v>
      </c>
    </row>
    <row r="48" spans="1:16" ht="12.75" customHeight="1" thickBot="1" x14ac:dyDescent="0.25">
      <c r="A48" s="46" t="str">
        <f t="shared" si="6"/>
        <v> VB 7.72 </v>
      </c>
      <c r="B48" s="13" t="str">
        <f t="shared" si="7"/>
        <v>I</v>
      </c>
      <c r="C48" s="46">
        <f t="shared" si="8"/>
        <v>17765.795999999998</v>
      </c>
      <c r="D48" s="9" t="str">
        <f t="shared" si="9"/>
        <v>vis</v>
      </c>
      <c r="E48" s="54">
        <f>VLOOKUP(C48,Active!C$21:E$972,3,FALSE)</f>
        <v>-24884.060664213859</v>
      </c>
      <c r="F48" s="13" t="s">
        <v>31</v>
      </c>
      <c r="G48" s="9" t="str">
        <f t="shared" si="10"/>
        <v>17765.796</v>
      </c>
      <c r="H48" s="46">
        <f t="shared" si="11"/>
        <v>-24884</v>
      </c>
      <c r="I48" s="55" t="s">
        <v>125</v>
      </c>
      <c r="J48" s="56" t="s">
        <v>126</v>
      </c>
      <c r="K48" s="55">
        <v>-24884</v>
      </c>
      <c r="L48" s="55" t="s">
        <v>127</v>
      </c>
      <c r="M48" s="56" t="s">
        <v>75</v>
      </c>
      <c r="N48" s="56"/>
      <c r="O48" s="57" t="s">
        <v>76</v>
      </c>
      <c r="P48" s="57" t="s">
        <v>77</v>
      </c>
    </row>
    <row r="49" spans="1:16" ht="12.75" customHeight="1" thickBot="1" x14ac:dyDescent="0.25">
      <c r="A49" s="46" t="str">
        <f t="shared" si="6"/>
        <v> VB 7.72 </v>
      </c>
      <c r="B49" s="13" t="str">
        <f t="shared" si="7"/>
        <v>II</v>
      </c>
      <c r="C49" s="46">
        <f t="shared" si="8"/>
        <v>17950.712</v>
      </c>
      <c r="D49" s="9" t="str">
        <f t="shared" si="9"/>
        <v>vis</v>
      </c>
      <c r="E49" s="54">
        <f>VLOOKUP(C49,Active!C$21:E$972,3,FALSE)</f>
        <v>-24751.589268467273</v>
      </c>
      <c r="F49" s="13" t="s">
        <v>31</v>
      </c>
      <c r="G49" s="9" t="str">
        <f t="shared" si="10"/>
        <v>17950.712</v>
      </c>
      <c r="H49" s="46">
        <f t="shared" si="11"/>
        <v>-24751.5</v>
      </c>
      <c r="I49" s="55" t="s">
        <v>128</v>
      </c>
      <c r="J49" s="56" t="s">
        <v>129</v>
      </c>
      <c r="K49" s="55">
        <v>-24751.5</v>
      </c>
      <c r="L49" s="55" t="s">
        <v>130</v>
      </c>
      <c r="M49" s="56" t="s">
        <v>75</v>
      </c>
      <c r="N49" s="56"/>
      <c r="O49" s="57" t="s">
        <v>76</v>
      </c>
      <c r="P49" s="57" t="s">
        <v>77</v>
      </c>
    </row>
    <row r="50" spans="1:16" ht="12.75" customHeight="1" thickBot="1" x14ac:dyDescent="0.25">
      <c r="A50" s="46" t="str">
        <f t="shared" si="6"/>
        <v> VB 7.72 </v>
      </c>
      <c r="B50" s="13" t="str">
        <f t="shared" si="7"/>
        <v>II</v>
      </c>
      <c r="C50" s="46">
        <f t="shared" si="8"/>
        <v>18013.662</v>
      </c>
      <c r="D50" s="9" t="str">
        <f t="shared" si="9"/>
        <v>vis</v>
      </c>
      <c r="E50" s="54">
        <f>VLOOKUP(C50,Active!C$21:E$972,3,FALSE)</f>
        <v>-24706.492714560376</v>
      </c>
      <c r="F50" s="13" t="s">
        <v>31</v>
      </c>
      <c r="G50" s="9" t="str">
        <f t="shared" si="10"/>
        <v>18013.662</v>
      </c>
      <c r="H50" s="46">
        <f t="shared" si="11"/>
        <v>-24706.5</v>
      </c>
      <c r="I50" s="55" t="s">
        <v>131</v>
      </c>
      <c r="J50" s="56" t="s">
        <v>132</v>
      </c>
      <c r="K50" s="55">
        <v>-24706.5</v>
      </c>
      <c r="L50" s="55" t="s">
        <v>133</v>
      </c>
      <c r="M50" s="56" t="s">
        <v>75</v>
      </c>
      <c r="N50" s="56"/>
      <c r="O50" s="57" t="s">
        <v>76</v>
      </c>
      <c r="P50" s="57" t="s">
        <v>77</v>
      </c>
    </row>
    <row r="51" spans="1:16" ht="12.75" customHeight="1" thickBot="1" x14ac:dyDescent="0.25">
      <c r="A51" s="46" t="str">
        <f t="shared" si="6"/>
        <v> VB 7.72 </v>
      </c>
      <c r="B51" s="13" t="str">
        <f t="shared" si="7"/>
        <v>II</v>
      </c>
      <c r="C51" s="46">
        <f t="shared" si="8"/>
        <v>18355.571</v>
      </c>
      <c r="D51" s="9" t="str">
        <f t="shared" si="9"/>
        <v>vis</v>
      </c>
      <c r="E51" s="54">
        <f>VLOOKUP(C51,Active!C$21:E$972,3,FALSE)</f>
        <v>-24461.553593833571</v>
      </c>
      <c r="F51" s="13" t="s">
        <v>31</v>
      </c>
      <c r="G51" s="9" t="str">
        <f t="shared" si="10"/>
        <v>18355.571</v>
      </c>
      <c r="H51" s="46">
        <f t="shared" si="11"/>
        <v>-24461.5</v>
      </c>
      <c r="I51" s="55" t="s">
        <v>134</v>
      </c>
      <c r="J51" s="56" t="s">
        <v>135</v>
      </c>
      <c r="K51" s="55">
        <v>-24461.5</v>
      </c>
      <c r="L51" s="55" t="s">
        <v>136</v>
      </c>
      <c r="M51" s="56" t="s">
        <v>75</v>
      </c>
      <c r="N51" s="56"/>
      <c r="O51" s="57" t="s">
        <v>76</v>
      </c>
      <c r="P51" s="57" t="s">
        <v>77</v>
      </c>
    </row>
    <row r="52" spans="1:16" ht="12.75" customHeight="1" thickBot="1" x14ac:dyDescent="0.25">
      <c r="A52" s="46" t="str">
        <f t="shared" si="6"/>
        <v> VB 7.72 </v>
      </c>
      <c r="B52" s="13" t="str">
        <f t="shared" si="7"/>
        <v>I</v>
      </c>
      <c r="C52" s="46">
        <f t="shared" si="8"/>
        <v>18551.798999999999</v>
      </c>
      <c r="D52" s="9" t="str">
        <f t="shared" si="9"/>
        <v>vis</v>
      </c>
      <c r="E52" s="54">
        <f>VLOOKUP(C52,Active!C$21:E$972,3,FALSE)</f>
        <v>-24320.978429734412</v>
      </c>
      <c r="F52" s="13" t="s">
        <v>31</v>
      </c>
      <c r="G52" s="9" t="str">
        <f t="shared" si="10"/>
        <v>18551.799</v>
      </c>
      <c r="H52" s="46">
        <f t="shared" si="11"/>
        <v>-24321</v>
      </c>
      <c r="I52" s="55" t="s">
        <v>137</v>
      </c>
      <c r="J52" s="56" t="s">
        <v>138</v>
      </c>
      <c r="K52" s="55">
        <v>-24321</v>
      </c>
      <c r="L52" s="55" t="s">
        <v>139</v>
      </c>
      <c r="M52" s="56" t="s">
        <v>75</v>
      </c>
      <c r="N52" s="56"/>
      <c r="O52" s="57" t="s">
        <v>76</v>
      </c>
      <c r="P52" s="57" t="s">
        <v>77</v>
      </c>
    </row>
    <row r="53" spans="1:16" ht="12.75" customHeight="1" thickBot="1" x14ac:dyDescent="0.25">
      <c r="A53" s="46" t="str">
        <f t="shared" si="6"/>
        <v> VB 7.72 </v>
      </c>
      <c r="B53" s="13" t="str">
        <f t="shared" si="7"/>
        <v>I</v>
      </c>
      <c r="C53" s="46">
        <f t="shared" si="8"/>
        <v>18618.800999999999</v>
      </c>
      <c r="D53" s="9" t="str">
        <f t="shared" si="9"/>
        <v>vis</v>
      </c>
      <c r="E53" s="54">
        <f>VLOOKUP(C53,Active!C$21:E$972,3,FALSE)</f>
        <v>-24272.979076201929</v>
      </c>
      <c r="F53" s="13" t="s">
        <v>31</v>
      </c>
      <c r="G53" s="9" t="str">
        <f t="shared" si="10"/>
        <v>18618.801</v>
      </c>
      <c r="H53" s="46">
        <f t="shared" si="11"/>
        <v>-24273</v>
      </c>
      <c r="I53" s="55" t="s">
        <v>140</v>
      </c>
      <c r="J53" s="56" t="s">
        <v>141</v>
      </c>
      <c r="K53" s="55">
        <v>-24273</v>
      </c>
      <c r="L53" s="55" t="s">
        <v>142</v>
      </c>
      <c r="M53" s="56" t="s">
        <v>75</v>
      </c>
      <c r="N53" s="56"/>
      <c r="O53" s="57" t="s">
        <v>76</v>
      </c>
      <c r="P53" s="57" t="s">
        <v>77</v>
      </c>
    </row>
    <row r="54" spans="1:16" ht="12.75" customHeight="1" thickBot="1" x14ac:dyDescent="0.25">
      <c r="A54" s="46" t="str">
        <f t="shared" si="6"/>
        <v> VB 7.72 </v>
      </c>
      <c r="B54" s="13" t="str">
        <f t="shared" si="7"/>
        <v>I</v>
      </c>
      <c r="C54" s="46">
        <f t="shared" si="8"/>
        <v>18657.941999999999</v>
      </c>
      <c r="D54" s="9" t="str">
        <f t="shared" si="9"/>
        <v>vis</v>
      </c>
      <c r="E54" s="54">
        <f>VLOOKUP(C54,Active!C$21:E$972,3,FALSE)</f>
        <v>-24244.93897744943</v>
      </c>
      <c r="F54" s="13" t="s">
        <v>31</v>
      </c>
      <c r="G54" s="9" t="str">
        <f t="shared" si="10"/>
        <v>18657.942</v>
      </c>
      <c r="H54" s="46">
        <f t="shared" si="11"/>
        <v>-24245</v>
      </c>
      <c r="I54" s="55" t="s">
        <v>143</v>
      </c>
      <c r="J54" s="56" t="s">
        <v>144</v>
      </c>
      <c r="K54" s="55">
        <v>-24245</v>
      </c>
      <c r="L54" s="55" t="s">
        <v>145</v>
      </c>
      <c r="M54" s="56" t="s">
        <v>75</v>
      </c>
      <c r="N54" s="56"/>
      <c r="O54" s="57" t="s">
        <v>76</v>
      </c>
      <c r="P54" s="57" t="s">
        <v>77</v>
      </c>
    </row>
    <row r="55" spans="1:16" ht="12.75" customHeight="1" thickBot="1" x14ac:dyDescent="0.25">
      <c r="A55" s="46" t="str">
        <f t="shared" si="6"/>
        <v> VB 7.72 </v>
      </c>
      <c r="B55" s="13" t="str">
        <f t="shared" si="7"/>
        <v>II</v>
      </c>
      <c r="C55" s="46">
        <f t="shared" si="8"/>
        <v>18976.856</v>
      </c>
      <c r="D55" s="9" t="str">
        <f t="shared" si="9"/>
        <v>vis</v>
      </c>
      <c r="E55" s="54">
        <f>VLOOKUP(C55,Active!C$21:E$972,3,FALSE)</f>
        <v>-24016.473172959148</v>
      </c>
      <c r="F55" s="13" t="s">
        <v>31</v>
      </c>
      <c r="G55" s="9" t="str">
        <f t="shared" si="10"/>
        <v>18976.856</v>
      </c>
      <c r="H55" s="46">
        <f t="shared" si="11"/>
        <v>-24016.5</v>
      </c>
      <c r="I55" s="55" t="s">
        <v>146</v>
      </c>
      <c r="J55" s="56" t="s">
        <v>147</v>
      </c>
      <c r="K55" s="55">
        <v>-24016.5</v>
      </c>
      <c r="L55" s="55" t="s">
        <v>148</v>
      </c>
      <c r="M55" s="56" t="s">
        <v>75</v>
      </c>
      <c r="N55" s="56"/>
      <c r="O55" s="57" t="s">
        <v>76</v>
      </c>
      <c r="P55" s="57" t="s">
        <v>77</v>
      </c>
    </row>
    <row r="56" spans="1:16" ht="12.75" customHeight="1" thickBot="1" x14ac:dyDescent="0.25">
      <c r="A56" s="46" t="str">
        <f t="shared" si="6"/>
        <v> VB 7.72 </v>
      </c>
      <c r="B56" s="13" t="str">
        <f t="shared" si="7"/>
        <v>II</v>
      </c>
      <c r="C56" s="46">
        <f t="shared" si="8"/>
        <v>19018.772000000001</v>
      </c>
      <c r="D56" s="9" t="str">
        <f t="shared" si="9"/>
        <v>vis</v>
      </c>
      <c r="E56" s="54">
        <f>VLOOKUP(C56,Active!C$21:E$972,3,FALSE)</f>
        <v>-23986.445100622983</v>
      </c>
      <c r="F56" s="13" t="s">
        <v>31</v>
      </c>
      <c r="G56" s="9" t="str">
        <f t="shared" si="10"/>
        <v>19018.772</v>
      </c>
      <c r="H56" s="46">
        <f t="shared" si="11"/>
        <v>-23986.5</v>
      </c>
      <c r="I56" s="55" t="s">
        <v>149</v>
      </c>
      <c r="J56" s="56" t="s">
        <v>150</v>
      </c>
      <c r="K56" s="55">
        <v>-23986.5</v>
      </c>
      <c r="L56" s="55" t="s">
        <v>151</v>
      </c>
      <c r="M56" s="56" t="s">
        <v>75</v>
      </c>
      <c r="N56" s="56"/>
      <c r="O56" s="57" t="s">
        <v>76</v>
      </c>
      <c r="P56" s="57" t="s">
        <v>77</v>
      </c>
    </row>
    <row r="57" spans="1:16" ht="12.75" customHeight="1" thickBot="1" x14ac:dyDescent="0.25">
      <c r="A57" s="46" t="str">
        <f t="shared" si="6"/>
        <v> VB 7.72 </v>
      </c>
      <c r="B57" s="13" t="str">
        <f t="shared" si="7"/>
        <v>II</v>
      </c>
      <c r="C57" s="46">
        <f t="shared" si="8"/>
        <v>19053.662</v>
      </c>
      <c r="D57" s="9" t="str">
        <f t="shared" si="9"/>
        <v>vis</v>
      </c>
      <c r="E57" s="54">
        <f>VLOOKUP(C57,Active!C$21:E$972,3,FALSE)</f>
        <v>-23961.450362484593</v>
      </c>
      <c r="F57" s="13" t="s">
        <v>31</v>
      </c>
      <c r="G57" s="9" t="str">
        <f t="shared" si="10"/>
        <v>19053.662</v>
      </c>
      <c r="H57" s="46">
        <f t="shared" si="11"/>
        <v>-23961.5</v>
      </c>
      <c r="I57" s="55" t="s">
        <v>152</v>
      </c>
      <c r="J57" s="56" t="s">
        <v>153</v>
      </c>
      <c r="K57" s="55">
        <v>-23961.5</v>
      </c>
      <c r="L57" s="55" t="s">
        <v>154</v>
      </c>
      <c r="M57" s="56" t="s">
        <v>75</v>
      </c>
      <c r="N57" s="56"/>
      <c r="O57" s="57" t="s">
        <v>76</v>
      </c>
      <c r="P57" s="57" t="s">
        <v>77</v>
      </c>
    </row>
    <row r="58" spans="1:16" ht="12.75" customHeight="1" thickBot="1" x14ac:dyDescent="0.25">
      <c r="A58" s="46" t="str">
        <f t="shared" si="6"/>
        <v> VB 7.72 </v>
      </c>
      <c r="B58" s="13" t="str">
        <f t="shared" si="7"/>
        <v>I</v>
      </c>
      <c r="C58" s="46">
        <f t="shared" si="8"/>
        <v>19492.571</v>
      </c>
      <c r="D58" s="9" t="str">
        <f t="shared" si="9"/>
        <v>vis</v>
      </c>
      <c r="E58" s="54">
        <f>VLOOKUP(C58,Active!C$21:E$972,3,FALSE)</f>
        <v>-23647.021714689181</v>
      </c>
      <c r="F58" s="13" t="s">
        <v>31</v>
      </c>
      <c r="G58" s="9" t="str">
        <f t="shared" si="10"/>
        <v>19492.571</v>
      </c>
      <c r="H58" s="46">
        <f t="shared" si="11"/>
        <v>-23647</v>
      </c>
      <c r="I58" s="55" t="s">
        <v>155</v>
      </c>
      <c r="J58" s="56" t="s">
        <v>156</v>
      </c>
      <c r="K58" s="55">
        <v>-23647</v>
      </c>
      <c r="L58" s="55" t="s">
        <v>157</v>
      </c>
      <c r="M58" s="56" t="s">
        <v>75</v>
      </c>
      <c r="N58" s="56"/>
      <c r="O58" s="57" t="s">
        <v>76</v>
      </c>
      <c r="P58" s="57" t="s">
        <v>77</v>
      </c>
    </row>
    <row r="59" spans="1:16" ht="12.75" customHeight="1" thickBot="1" x14ac:dyDescent="0.25">
      <c r="A59" s="46" t="str">
        <f t="shared" si="6"/>
        <v> VB 7.72 </v>
      </c>
      <c r="B59" s="13" t="str">
        <f t="shared" si="7"/>
        <v>I</v>
      </c>
      <c r="C59" s="46">
        <f t="shared" si="8"/>
        <v>19506.535</v>
      </c>
      <c r="D59" s="9" t="str">
        <f t="shared" si="9"/>
        <v>vis</v>
      </c>
      <c r="E59" s="54">
        <f>VLOOKUP(C59,Active!C$21:E$972,3,FALSE)</f>
        <v>-23637.018088338817</v>
      </c>
      <c r="F59" s="13" t="s">
        <v>31</v>
      </c>
      <c r="G59" s="9" t="str">
        <f t="shared" si="10"/>
        <v>19506.535</v>
      </c>
      <c r="H59" s="46">
        <f t="shared" si="11"/>
        <v>-23637</v>
      </c>
      <c r="I59" s="55" t="s">
        <v>158</v>
      </c>
      <c r="J59" s="56" t="s">
        <v>159</v>
      </c>
      <c r="K59" s="55">
        <v>-23637</v>
      </c>
      <c r="L59" s="55" t="s">
        <v>101</v>
      </c>
      <c r="M59" s="56" t="s">
        <v>75</v>
      </c>
      <c r="N59" s="56"/>
      <c r="O59" s="57" t="s">
        <v>76</v>
      </c>
      <c r="P59" s="57" t="s">
        <v>77</v>
      </c>
    </row>
    <row r="60" spans="1:16" ht="12.75" customHeight="1" thickBot="1" x14ac:dyDescent="0.25">
      <c r="A60" s="46" t="str">
        <f t="shared" si="6"/>
        <v> VB 7.72 </v>
      </c>
      <c r="B60" s="13" t="str">
        <f t="shared" si="7"/>
        <v>I</v>
      </c>
      <c r="C60" s="46">
        <f t="shared" si="8"/>
        <v>19697.751</v>
      </c>
      <c r="D60" s="9" t="str">
        <f t="shared" si="9"/>
        <v>vis</v>
      </c>
      <c r="E60" s="54">
        <f>VLOOKUP(C60,Active!C$21:E$972,3,FALSE)</f>
        <v>-23500.033455267159</v>
      </c>
      <c r="F60" s="13" t="s">
        <v>31</v>
      </c>
      <c r="G60" s="9" t="str">
        <f t="shared" si="10"/>
        <v>19697.751</v>
      </c>
      <c r="H60" s="46">
        <f t="shared" si="11"/>
        <v>-23500</v>
      </c>
      <c r="I60" s="55" t="s">
        <v>160</v>
      </c>
      <c r="J60" s="56" t="s">
        <v>161</v>
      </c>
      <c r="K60" s="55">
        <v>-23500</v>
      </c>
      <c r="L60" s="55" t="s">
        <v>162</v>
      </c>
      <c r="M60" s="56" t="s">
        <v>75</v>
      </c>
      <c r="N60" s="56"/>
      <c r="O60" s="57" t="s">
        <v>76</v>
      </c>
      <c r="P60" s="57" t="s">
        <v>77</v>
      </c>
    </row>
    <row r="61" spans="1:16" ht="12.75" customHeight="1" thickBot="1" x14ac:dyDescent="0.25">
      <c r="A61" s="46" t="str">
        <f t="shared" si="6"/>
        <v> VB 7.72 </v>
      </c>
      <c r="B61" s="13" t="str">
        <f t="shared" si="7"/>
        <v>II</v>
      </c>
      <c r="C61" s="46">
        <f t="shared" si="8"/>
        <v>19706.86</v>
      </c>
      <c r="D61" s="9" t="str">
        <f t="shared" si="9"/>
        <v>vis</v>
      </c>
      <c r="E61" s="54">
        <f>VLOOKUP(C61,Active!C$21:E$972,3,FALSE)</f>
        <v>-23493.5078872046</v>
      </c>
      <c r="F61" s="13" t="s">
        <v>31</v>
      </c>
      <c r="G61" s="9" t="str">
        <f t="shared" si="10"/>
        <v>19706.860</v>
      </c>
      <c r="H61" s="46">
        <f t="shared" si="11"/>
        <v>-23493.5</v>
      </c>
      <c r="I61" s="55" t="s">
        <v>163</v>
      </c>
      <c r="J61" s="56" t="s">
        <v>164</v>
      </c>
      <c r="K61" s="55">
        <v>-23493.5</v>
      </c>
      <c r="L61" s="55" t="s">
        <v>165</v>
      </c>
      <c r="M61" s="56" t="s">
        <v>75</v>
      </c>
      <c r="N61" s="56"/>
      <c r="O61" s="57" t="s">
        <v>76</v>
      </c>
      <c r="P61" s="57" t="s">
        <v>77</v>
      </c>
    </row>
    <row r="62" spans="1:16" ht="12.75" customHeight="1" thickBot="1" x14ac:dyDescent="0.25">
      <c r="A62" s="46" t="str">
        <f t="shared" si="6"/>
        <v> VB 7.72 </v>
      </c>
      <c r="B62" s="13" t="str">
        <f t="shared" si="7"/>
        <v>II</v>
      </c>
      <c r="C62" s="46">
        <f t="shared" si="8"/>
        <v>19839.544000000002</v>
      </c>
      <c r="D62" s="9" t="str">
        <f t="shared" si="9"/>
        <v>vis</v>
      </c>
      <c r="E62" s="54">
        <f>VLOOKUP(C62,Active!C$21:E$972,3,FALSE)</f>
        <v>-23398.454810817271</v>
      </c>
      <c r="F62" s="13" t="s">
        <v>31</v>
      </c>
      <c r="G62" s="9" t="str">
        <f t="shared" si="10"/>
        <v>19839.544</v>
      </c>
      <c r="H62" s="46">
        <f t="shared" si="11"/>
        <v>-23398.5</v>
      </c>
      <c r="I62" s="55" t="s">
        <v>166</v>
      </c>
      <c r="J62" s="56" t="s">
        <v>167</v>
      </c>
      <c r="K62" s="55">
        <v>-23398.5</v>
      </c>
      <c r="L62" s="55" t="s">
        <v>168</v>
      </c>
      <c r="M62" s="56" t="s">
        <v>75</v>
      </c>
      <c r="N62" s="56"/>
      <c r="O62" s="57" t="s">
        <v>76</v>
      </c>
      <c r="P62" s="57" t="s">
        <v>77</v>
      </c>
    </row>
    <row r="63" spans="1:16" ht="12.75" customHeight="1" thickBot="1" x14ac:dyDescent="0.25">
      <c r="A63" s="46" t="str">
        <f t="shared" si="6"/>
        <v> VB 7.72 </v>
      </c>
      <c r="B63" s="13" t="str">
        <f t="shared" si="7"/>
        <v>II</v>
      </c>
      <c r="C63" s="46">
        <f t="shared" si="8"/>
        <v>20094.851999999999</v>
      </c>
      <c r="D63" s="9" t="str">
        <f t="shared" si="9"/>
        <v>vis</v>
      </c>
      <c r="E63" s="54">
        <f>VLOOKUP(C63,Active!C$21:E$972,3,FALSE)</f>
        <v>-23215.555510025191</v>
      </c>
      <c r="F63" s="13" t="s">
        <v>31</v>
      </c>
      <c r="G63" s="9" t="str">
        <f t="shared" si="10"/>
        <v>20094.852</v>
      </c>
      <c r="H63" s="46">
        <f t="shared" si="11"/>
        <v>-23215.5</v>
      </c>
      <c r="I63" s="55" t="s">
        <v>169</v>
      </c>
      <c r="J63" s="56" t="s">
        <v>170</v>
      </c>
      <c r="K63" s="55">
        <v>-23215.5</v>
      </c>
      <c r="L63" s="55" t="s">
        <v>171</v>
      </c>
      <c r="M63" s="56" t="s">
        <v>75</v>
      </c>
      <c r="N63" s="56"/>
      <c r="O63" s="57" t="s">
        <v>76</v>
      </c>
      <c r="P63" s="57" t="s">
        <v>77</v>
      </c>
    </row>
    <row r="64" spans="1:16" ht="12.75" customHeight="1" thickBot="1" x14ac:dyDescent="0.25">
      <c r="A64" s="46" t="str">
        <f t="shared" si="6"/>
        <v> VB 7.72 </v>
      </c>
      <c r="B64" s="13" t="str">
        <f t="shared" si="7"/>
        <v>II</v>
      </c>
      <c r="C64" s="46">
        <f t="shared" si="8"/>
        <v>20094.894</v>
      </c>
      <c r="D64" s="9" t="str">
        <f t="shared" si="9"/>
        <v>vis</v>
      </c>
      <c r="E64" s="54">
        <f>VLOOKUP(C64,Active!C$21:E$972,3,FALSE)</f>
        <v>-23215.525421776358</v>
      </c>
      <c r="F64" s="13" t="s">
        <v>31</v>
      </c>
      <c r="G64" s="9" t="str">
        <f t="shared" si="10"/>
        <v>20094.894</v>
      </c>
      <c r="H64" s="46">
        <f t="shared" si="11"/>
        <v>-23215.5</v>
      </c>
      <c r="I64" s="55" t="s">
        <v>172</v>
      </c>
      <c r="J64" s="56" t="s">
        <v>173</v>
      </c>
      <c r="K64" s="55">
        <v>-23215.5</v>
      </c>
      <c r="L64" s="55" t="s">
        <v>174</v>
      </c>
      <c r="M64" s="56" t="s">
        <v>75</v>
      </c>
      <c r="N64" s="56"/>
      <c r="O64" s="57" t="s">
        <v>76</v>
      </c>
      <c r="P64" s="57" t="s">
        <v>77</v>
      </c>
    </row>
    <row r="65" spans="1:16" ht="12.75" customHeight="1" thickBot="1" x14ac:dyDescent="0.25">
      <c r="A65" s="46" t="str">
        <f t="shared" si="6"/>
        <v> VB 7.72 </v>
      </c>
      <c r="B65" s="13" t="str">
        <f t="shared" si="7"/>
        <v>I</v>
      </c>
      <c r="C65" s="46">
        <f t="shared" si="8"/>
        <v>20155.723999999998</v>
      </c>
      <c r="D65" s="9" t="str">
        <f t="shared" si="9"/>
        <v>vis</v>
      </c>
      <c r="E65" s="54">
        <f>VLOOKUP(C65,Active!C$21:E$972,3,FALSE)</f>
        <v>-23171.947608048697</v>
      </c>
      <c r="F65" s="13" t="s">
        <v>31</v>
      </c>
      <c r="G65" s="9" t="str">
        <f t="shared" si="10"/>
        <v>20155.724</v>
      </c>
      <c r="H65" s="46">
        <f t="shared" si="11"/>
        <v>-23172</v>
      </c>
      <c r="I65" s="55" t="s">
        <v>175</v>
      </c>
      <c r="J65" s="56" t="s">
        <v>176</v>
      </c>
      <c r="K65" s="55">
        <v>-23172</v>
      </c>
      <c r="L65" s="55" t="s">
        <v>177</v>
      </c>
      <c r="M65" s="56" t="s">
        <v>75</v>
      </c>
      <c r="N65" s="56"/>
      <c r="O65" s="57" t="s">
        <v>76</v>
      </c>
      <c r="P65" s="57" t="s">
        <v>77</v>
      </c>
    </row>
    <row r="66" spans="1:16" ht="12.75" customHeight="1" thickBot="1" x14ac:dyDescent="0.25">
      <c r="A66" s="46" t="str">
        <f t="shared" si="6"/>
        <v> VB 7.72 </v>
      </c>
      <c r="B66" s="13" t="str">
        <f t="shared" si="7"/>
        <v>I</v>
      </c>
      <c r="C66" s="46">
        <f t="shared" si="8"/>
        <v>20490.713</v>
      </c>
      <c r="D66" s="9" t="str">
        <f t="shared" si="9"/>
        <v>vis</v>
      </c>
      <c r="E66" s="54">
        <f>VLOOKUP(C66,Active!C$21:E$972,3,FALSE)</f>
        <v>-22931.965884510701</v>
      </c>
      <c r="F66" s="13" t="s">
        <v>31</v>
      </c>
      <c r="G66" s="9" t="str">
        <f t="shared" si="10"/>
        <v>20490.713</v>
      </c>
      <c r="H66" s="46">
        <f t="shared" si="11"/>
        <v>-22932</v>
      </c>
      <c r="I66" s="55" t="s">
        <v>178</v>
      </c>
      <c r="J66" s="56" t="s">
        <v>179</v>
      </c>
      <c r="K66" s="55">
        <v>-22932</v>
      </c>
      <c r="L66" s="55" t="s">
        <v>115</v>
      </c>
      <c r="M66" s="56" t="s">
        <v>75</v>
      </c>
      <c r="N66" s="56"/>
      <c r="O66" s="57" t="s">
        <v>76</v>
      </c>
      <c r="P66" s="57" t="s">
        <v>77</v>
      </c>
    </row>
    <row r="67" spans="1:16" ht="12.75" customHeight="1" thickBot="1" x14ac:dyDescent="0.25">
      <c r="A67" s="46" t="str">
        <f t="shared" si="6"/>
        <v> VB 7.72 </v>
      </c>
      <c r="B67" s="13" t="str">
        <f t="shared" si="7"/>
        <v>II</v>
      </c>
      <c r="C67" s="46">
        <f t="shared" si="8"/>
        <v>20506.696</v>
      </c>
      <c r="D67" s="9" t="str">
        <f t="shared" si="9"/>
        <v>vis</v>
      </c>
      <c r="E67" s="54">
        <f>VLOOKUP(C67,Active!C$21:E$972,3,FALSE)</f>
        <v>-22920.515873055672</v>
      </c>
      <c r="F67" s="13" t="s">
        <v>31</v>
      </c>
      <c r="G67" s="9" t="str">
        <f t="shared" si="10"/>
        <v>20506.696</v>
      </c>
      <c r="H67" s="46">
        <f t="shared" si="11"/>
        <v>-22920.5</v>
      </c>
      <c r="I67" s="55" t="s">
        <v>180</v>
      </c>
      <c r="J67" s="56" t="s">
        <v>181</v>
      </c>
      <c r="K67" s="55">
        <v>-22920.5</v>
      </c>
      <c r="L67" s="55" t="s">
        <v>182</v>
      </c>
      <c r="M67" s="56" t="s">
        <v>75</v>
      </c>
      <c r="N67" s="56"/>
      <c r="O67" s="57" t="s">
        <v>76</v>
      </c>
      <c r="P67" s="57" t="s">
        <v>77</v>
      </c>
    </row>
    <row r="68" spans="1:16" ht="12.75" customHeight="1" thickBot="1" x14ac:dyDescent="0.25">
      <c r="A68" s="46" t="str">
        <f t="shared" si="6"/>
        <v> VB 7.72 </v>
      </c>
      <c r="B68" s="13" t="str">
        <f t="shared" si="7"/>
        <v>II</v>
      </c>
      <c r="C68" s="46">
        <f t="shared" si="8"/>
        <v>20601.591</v>
      </c>
      <c r="D68" s="9" t="str">
        <f t="shared" si="9"/>
        <v>vis</v>
      </c>
      <c r="E68" s="54">
        <f>VLOOKUP(C68,Active!C$21:E$972,3,FALSE)</f>
        <v>-22852.534340363141</v>
      </c>
      <c r="F68" s="13" t="s">
        <v>31</v>
      </c>
      <c r="G68" s="9" t="str">
        <f t="shared" si="10"/>
        <v>20601.591</v>
      </c>
      <c r="H68" s="46">
        <f t="shared" si="11"/>
        <v>-22852.5</v>
      </c>
      <c r="I68" s="55" t="s">
        <v>183</v>
      </c>
      <c r="J68" s="56" t="s">
        <v>184</v>
      </c>
      <c r="K68" s="55">
        <v>-22852.5</v>
      </c>
      <c r="L68" s="55" t="s">
        <v>185</v>
      </c>
      <c r="M68" s="56" t="s">
        <v>75</v>
      </c>
      <c r="N68" s="56"/>
      <c r="O68" s="57" t="s">
        <v>76</v>
      </c>
      <c r="P68" s="57" t="s">
        <v>77</v>
      </c>
    </row>
    <row r="69" spans="1:16" ht="12.75" customHeight="1" thickBot="1" x14ac:dyDescent="0.25">
      <c r="A69" s="46" t="str">
        <f t="shared" si="6"/>
        <v> VB 7.72 </v>
      </c>
      <c r="B69" s="13" t="str">
        <f t="shared" si="7"/>
        <v>II</v>
      </c>
      <c r="C69" s="46">
        <f t="shared" si="8"/>
        <v>20904.605</v>
      </c>
      <c r="D69" s="9" t="str">
        <f t="shared" si="9"/>
        <v>vis</v>
      </c>
      <c r="E69" s="54">
        <f>VLOOKUP(C69,Active!C$21:E$972,3,FALSE)</f>
        <v>-22635.459087217096</v>
      </c>
      <c r="F69" s="13" t="s">
        <v>31</v>
      </c>
      <c r="G69" s="9" t="str">
        <f t="shared" si="10"/>
        <v>20904.605</v>
      </c>
      <c r="H69" s="46">
        <f t="shared" si="11"/>
        <v>-22635.5</v>
      </c>
      <c r="I69" s="55" t="s">
        <v>186</v>
      </c>
      <c r="J69" s="56" t="s">
        <v>187</v>
      </c>
      <c r="K69" s="55">
        <v>-22635.5</v>
      </c>
      <c r="L69" s="55" t="s">
        <v>188</v>
      </c>
      <c r="M69" s="56" t="s">
        <v>75</v>
      </c>
      <c r="N69" s="56"/>
      <c r="O69" s="57" t="s">
        <v>76</v>
      </c>
      <c r="P69" s="57" t="s">
        <v>77</v>
      </c>
    </row>
    <row r="70" spans="1:16" ht="12.75" customHeight="1" thickBot="1" x14ac:dyDescent="0.25">
      <c r="A70" s="46" t="str">
        <f t="shared" si="6"/>
        <v> VB 7.72 </v>
      </c>
      <c r="B70" s="13" t="str">
        <f t="shared" si="7"/>
        <v>II</v>
      </c>
      <c r="C70" s="46">
        <f t="shared" si="8"/>
        <v>21144.760999999999</v>
      </c>
      <c r="D70" s="9" t="str">
        <f t="shared" si="9"/>
        <v>vis</v>
      </c>
      <c r="E70" s="54">
        <f>VLOOKUP(C70,Active!C$21:E$972,3,FALSE)</f>
        <v>-22463.414480385258</v>
      </c>
      <c r="F70" s="13" t="s">
        <v>31</v>
      </c>
      <c r="G70" s="9" t="str">
        <f t="shared" si="10"/>
        <v>21144.761</v>
      </c>
      <c r="H70" s="46">
        <f t="shared" si="11"/>
        <v>-22463.5</v>
      </c>
      <c r="I70" s="55" t="s">
        <v>189</v>
      </c>
      <c r="J70" s="56" t="s">
        <v>190</v>
      </c>
      <c r="K70" s="55">
        <v>-22463.5</v>
      </c>
      <c r="L70" s="55" t="s">
        <v>191</v>
      </c>
      <c r="M70" s="56" t="s">
        <v>75</v>
      </c>
      <c r="N70" s="56"/>
      <c r="O70" s="57" t="s">
        <v>76</v>
      </c>
      <c r="P70" s="57" t="s">
        <v>77</v>
      </c>
    </row>
    <row r="71" spans="1:16" ht="12.75" customHeight="1" thickBot="1" x14ac:dyDescent="0.25">
      <c r="A71" s="46" t="str">
        <f t="shared" si="6"/>
        <v> VB 7.72 </v>
      </c>
      <c r="B71" s="13" t="str">
        <f t="shared" si="7"/>
        <v>I</v>
      </c>
      <c r="C71" s="46">
        <f t="shared" si="8"/>
        <v>21566.82</v>
      </c>
      <c r="D71" s="9" t="str">
        <f t="shared" si="9"/>
        <v>vis</v>
      </c>
      <c r="E71" s="54">
        <f>VLOOKUP(C71,Active!C$21:E$972,3,FALSE)</f>
        <v>-22161.056951467228</v>
      </c>
      <c r="F71" s="13" t="s">
        <v>31</v>
      </c>
      <c r="G71" s="9" t="str">
        <f t="shared" si="10"/>
        <v>21566.820</v>
      </c>
      <c r="H71" s="46">
        <f t="shared" si="11"/>
        <v>-22161</v>
      </c>
      <c r="I71" s="55" t="s">
        <v>192</v>
      </c>
      <c r="J71" s="56" t="s">
        <v>193</v>
      </c>
      <c r="K71" s="55">
        <v>-22161</v>
      </c>
      <c r="L71" s="55" t="s">
        <v>194</v>
      </c>
      <c r="M71" s="56" t="s">
        <v>75</v>
      </c>
      <c r="N71" s="56"/>
      <c r="O71" s="57" t="s">
        <v>76</v>
      </c>
      <c r="P71" s="57" t="s">
        <v>77</v>
      </c>
    </row>
    <row r="72" spans="1:16" ht="12.75" customHeight="1" thickBot="1" x14ac:dyDescent="0.25">
      <c r="A72" s="46" t="str">
        <f t="shared" si="6"/>
        <v> VB 7.72 </v>
      </c>
      <c r="B72" s="13" t="str">
        <f t="shared" si="7"/>
        <v>I</v>
      </c>
      <c r="C72" s="46">
        <f t="shared" si="8"/>
        <v>22197.868999999999</v>
      </c>
      <c r="D72" s="9" t="str">
        <f t="shared" si="9"/>
        <v>vis</v>
      </c>
      <c r="E72" s="54">
        <f>VLOOKUP(C72,Active!C$21:E$972,3,FALSE)</f>
        <v>-21708.981729125815</v>
      </c>
      <c r="F72" s="13" t="s">
        <v>31</v>
      </c>
      <c r="G72" s="9" t="str">
        <f t="shared" si="10"/>
        <v>22197.869</v>
      </c>
      <c r="H72" s="46">
        <f t="shared" si="11"/>
        <v>-21709</v>
      </c>
      <c r="I72" s="55" t="s">
        <v>195</v>
      </c>
      <c r="J72" s="56" t="s">
        <v>196</v>
      </c>
      <c r="K72" s="55">
        <v>-21709</v>
      </c>
      <c r="L72" s="55" t="s">
        <v>197</v>
      </c>
      <c r="M72" s="56" t="s">
        <v>75</v>
      </c>
      <c r="N72" s="56"/>
      <c r="O72" s="57" t="s">
        <v>76</v>
      </c>
      <c r="P72" s="57" t="s">
        <v>77</v>
      </c>
    </row>
    <row r="73" spans="1:16" ht="12.75" customHeight="1" thickBot="1" x14ac:dyDescent="0.25">
      <c r="A73" s="46" t="str">
        <f t="shared" si="6"/>
        <v> VB 7.72 </v>
      </c>
      <c r="B73" s="13" t="str">
        <f t="shared" si="7"/>
        <v>II</v>
      </c>
      <c r="C73" s="46">
        <f t="shared" si="8"/>
        <v>22364.669000000002</v>
      </c>
      <c r="D73" s="9" t="str">
        <f t="shared" si="9"/>
        <v>vis</v>
      </c>
      <c r="E73" s="54">
        <f>VLOOKUP(C73,Active!C$21:E$972,3,FALSE)</f>
        <v>-21589.488398042889</v>
      </c>
      <c r="F73" s="13" t="s">
        <v>31</v>
      </c>
      <c r="G73" s="9" t="str">
        <f t="shared" si="10"/>
        <v>22364.669</v>
      </c>
      <c r="H73" s="46">
        <f t="shared" si="11"/>
        <v>-21589.5</v>
      </c>
      <c r="I73" s="55" t="s">
        <v>198</v>
      </c>
      <c r="J73" s="56" t="s">
        <v>199</v>
      </c>
      <c r="K73" s="55">
        <v>-21589.5</v>
      </c>
      <c r="L73" s="55" t="s">
        <v>200</v>
      </c>
      <c r="M73" s="56" t="s">
        <v>75</v>
      </c>
      <c r="N73" s="56"/>
      <c r="O73" s="57" t="s">
        <v>76</v>
      </c>
      <c r="P73" s="57" t="s">
        <v>77</v>
      </c>
    </row>
    <row r="74" spans="1:16" ht="12.75" customHeight="1" thickBot="1" x14ac:dyDescent="0.25">
      <c r="A74" s="46" t="str">
        <f t="shared" si="6"/>
        <v> VB 7.72 </v>
      </c>
      <c r="B74" s="13" t="str">
        <f t="shared" si="7"/>
        <v>II</v>
      </c>
      <c r="C74" s="46">
        <f t="shared" si="8"/>
        <v>22375.742999999999</v>
      </c>
      <c r="D74" s="9" t="str">
        <f t="shared" si="9"/>
        <v>vis</v>
      </c>
      <c r="E74" s="54">
        <f>VLOOKUP(C74,Active!C$21:E$972,3,FALSE)</f>
        <v>-21581.555129767039</v>
      </c>
      <c r="F74" s="13" t="s">
        <v>31</v>
      </c>
      <c r="G74" s="9" t="str">
        <f t="shared" si="10"/>
        <v>22375.743</v>
      </c>
      <c r="H74" s="46">
        <f t="shared" si="11"/>
        <v>-21581.5</v>
      </c>
      <c r="I74" s="55" t="s">
        <v>201</v>
      </c>
      <c r="J74" s="56" t="s">
        <v>202</v>
      </c>
      <c r="K74" s="55">
        <v>-21581.5</v>
      </c>
      <c r="L74" s="55" t="s">
        <v>171</v>
      </c>
      <c r="M74" s="56" t="s">
        <v>75</v>
      </c>
      <c r="N74" s="56"/>
      <c r="O74" s="57" t="s">
        <v>76</v>
      </c>
      <c r="P74" s="57" t="s">
        <v>77</v>
      </c>
    </row>
    <row r="75" spans="1:16" ht="12.75" customHeight="1" thickBot="1" x14ac:dyDescent="0.25">
      <c r="A75" s="46" t="str">
        <f t="shared" ref="A75:A106" si="12">P75</f>
        <v> VB 7.72 </v>
      </c>
      <c r="B75" s="13" t="str">
        <f t="shared" ref="B75:B106" si="13">IF(H75=INT(H75),"I","II")</f>
        <v>I</v>
      </c>
      <c r="C75" s="46">
        <f t="shared" ref="C75:C106" si="14">1*G75</f>
        <v>22422.582999999999</v>
      </c>
      <c r="D75" s="9" t="str">
        <f t="shared" ref="D75:D106" si="15">VLOOKUP(F75,I$1:J$5,2,FALSE)</f>
        <v>vis</v>
      </c>
      <c r="E75" s="54">
        <f>VLOOKUP(C75,Active!C$21:E$972,3,FALSE)</f>
        <v>-21547.999568448548</v>
      </c>
      <c r="F75" s="13" t="s">
        <v>31</v>
      </c>
      <c r="G75" s="9" t="str">
        <f t="shared" ref="G75:G106" si="16">MID(I75,3,LEN(I75)-3)</f>
        <v>22422.583</v>
      </c>
      <c r="H75" s="46">
        <f t="shared" ref="H75:H106" si="17">1*K75</f>
        <v>-21548</v>
      </c>
      <c r="I75" s="55" t="s">
        <v>203</v>
      </c>
      <c r="J75" s="56" t="s">
        <v>204</v>
      </c>
      <c r="K75" s="55">
        <v>-21548</v>
      </c>
      <c r="L75" s="55" t="s">
        <v>205</v>
      </c>
      <c r="M75" s="56" t="s">
        <v>75</v>
      </c>
      <c r="N75" s="56"/>
      <c r="O75" s="57" t="s">
        <v>76</v>
      </c>
      <c r="P75" s="57" t="s">
        <v>77</v>
      </c>
    </row>
    <row r="76" spans="1:16" ht="12.75" customHeight="1" thickBot="1" x14ac:dyDescent="0.25">
      <c r="A76" s="46" t="str">
        <f t="shared" si="12"/>
        <v> VB 7.72 </v>
      </c>
      <c r="B76" s="13" t="str">
        <f t="shared" si="13"/>
        <v>I</v>
      </c>
      <c r="C76" s="46">
        <f t="shared" si="14"/>
        <v>22599.86</v>
      </c>
      <c r="D76" s="9" t="str">
        <f t="shared" si="15"/>
        <v>vis</v>
      </c>
      <c r="E76" s="54">
        <f>VLOOKUP(C76,Active!C$21:E$972,3,FALSE)</f>
        <v>-21421.000652055336</v>
      </c>
      <c r="F76" s="13" t="s">
        <v>31</v>
      </c>
      <c r="G76" s="9" t="str">
        <f t="shared" si="16"/>
        <v>22599.860</v>
      </c>
      <c r="H76" s="46">
        <f t="shared" si="17"/>
        <v>-21421</v>
      </c>
      <c r="I76" s="55" t="s">
        <v>206</v>
      </c>
      <c r="J76" s="56" t="s">
        <v>207</v>
      </c>
      <c r="K76" s="55">
        <v>-21421</v>
      </c>
      <c r="L76" s="55" t="s">
        <v>208</v>
      </c>
      <c r="M76" s="56" t="s">
        <v>75</v>
      </c>
      <c r="N76" s="56"/>
      <c r="O76" s="57" t="s">
        <v>76</v>
      </c>
      <c r="P76" s="57" t="s">
        <v>77</v>
      </c>
    </row>
    <row r="77" spans="1:16" ht="12.75" customHeight="1" thickBot="1" x14ac:dyDescent="0.25">
      <c r="A77" s="46" t="str">
        <f t="shared" si="12"/>
        <v> VB 7.72 </v>
      </c>
      <c r="B77" s="13" t="str">
        <f t="shared" si="13"/>
        <v>II</v>
      </c>
      <c r="C77" s="46">
        <f t="shared" si="14"/>
        <v>22724.697</v>
      </c>
      <c r="D77" s="9" t="str">
        <f t="shared" si="15"/>
        <v>vis</v>
      </c>
      <c r="E77" s="54">
        <f>VLOOKUP(C77,Active!C$21:E$972,3,FALSE)</f>
        <v>-21331.569063491796</v>
      </c>
      <c r="F77" s="13" t="s">
        <v>31</v>
      </c>
      <c r="G77" s="9" t="str">
        <f t="shared" si="16"/>
        <v>22724.697</v>
      </c>
      <c r="H77" s="46">
        <f t="shared" si="17"/>
        <v>-21331.5</v>
      </c>
      <c r="I77" s="55" t="s">
        <v>209</v>
      </c>
      <c r="J77" s="56" t="s">
        <v>210</v>
      </c>
      <c r="K77" s="55">
        <v>-21331.5</v>
      </c>
      <c r="L77" s="55" t="s">
        <v>211</v>
      </c>
      <c r="M77" s="56" t="s">
        <v>75</v>
      </c>
      <c r="N77" s="56"/>
      <c r="O77" s="57" t="s">
        <v>76</v>
      </c>
      <c r="P77" s="57" t="s">
        <v>77</v>
      </c>
    </row>
    <row r="78" spans="1:16" ht="12.75" customHeight="1" thickBot="1" x14ac:dyDescent="0.25">
      <c r="A78" s="46" t="str">
        <f t="shared" si="12"/>
        <v> VB 7.72 </v>
      </c>
      <c r="B78" s="13" t="str">
        <f t="shared" si="13"/>
        <v>I</v>
      </c>
      <c r="C78" s="46">
        <f t="shared" si="14"/>
        <v>22969.617999999999</v>
      </c>
      <c r="D78" s="9" t="str">
        <f t="shared" si="15"/>
        <v>vis</v>
      </c>
      <c r="E78" s="54">
        <f>VLOOKUP(C78,Active!C$21:E$972,3,FALSE)</f>
        <v>-21156.110873191072</v>
      </c>
      <c r="F78" s="13" t="s">
        <v>31</v>
      </c>
      <c r="G78" s="9" t="str">
        <f t="shared" si="16"/>
        <v>22969.618</v>
      </c>
      <c r="H78" s="46">
        <f t="shared" si="17"/>
        <v>-21156</v>
      </c>
      <c r="I78" s="55" t="s">
        <v>212</v>
      </c>
      <c r="J78" s="56" t="s">
        <v>213</v>
      </c>
      <c r="K78" s="55">
        <v>-21156</v>
      </c>
      <c r="L78" s="55" t="s">
        <v>214</v>
      </c>
      <c r="M78" s="56" t="s">
        <v>75</v>
      </c>
      <c r="N78" s="56"/>
      <c r="O78" s="57" t="s">
        <v>76</v>
      </c>
      <c r="P78" s="57" t="s">
        <v>77</v>
      </c>
    </row>
    <row r="79" spans="1:16" ht="12.75" customHeight="1" thickBot="1" x14ac:dyDescent="0.25">
      <c r="A79" s="46" t="str">
        <f t="shared" si="12"/>
        <v> VB 7.72 </v>
      </c>
      <c r="B79" s="13" t="str">
        <f t="shared" si="13"/>
        <v>II</v>
      </c>
      <c r="C79" s="46">
        <f t="shared" si="14"/>
        <v>22985.791000000001</v>
      </c>
      <c r="D79" s="9" t="str">
        <f t="shared" si="15"/>
        <v>vis</v>
      </c>
      <c r="E79" s="54">
        <f>VLOOKUP(C79,Active!C$21:E$972,3,FALSE)</f>
        <v>-21144.524748229414</v>
      </c>
      <c r="F79" s="13" t="s">
        <v>31</v>
      </c>
      <c r="G79" s="9" t="str">
        <f t="shared" si="16"/>
        <v>22985.791</v>
      </c>
      <c r="H79" s="46">
        <f t="shared" si="17"/>
        <v>-21144.5</v>
      </c>
      <c r="I79" s="55" t="s">
        <v>215</v>
      </c>
      <c r="J79" s="56" t="s">
        <v>216</v>
      </c>
      <c r="K79" s="55">
        <v>-21144.5</v>
      </c>
      <c r="L79" s="55" t="s">
        <v>174</v>
      </c>
      <c r="M79" s="56" t="s">
        <v>75</v>
      </c>
      <c r="N79" s="56"/>
      <c r="O79" s="57" t="s">
        <v>76</v>
      </c>
      <c r="P79" s="57" t="s">
        <v>77</v>
      </c>
    </row>
    <row r="80" spans="1:16" ht="12.75" customHeight="1" thickBot="1" x14ac:dyDescent="0.25">
      <c r="A80" s="46" t="str">
        <f t="shared" si="12"/>
        <v> VB 7.72 </v>
      </c>
      <c r="B80" s="13" t="str">
        <f t="shared" si="13"/>
        <v>II</v>
      </c>
      <c r="C80" s="46">
        <f t="shared" si="14"/>
        <v>23062.673999999999</v>
      </c>
      <c r="D80" s="9" t="str">
        <f t="shared" si="15"/>
        <v>vis</v>
      </c>
      <c r="E80" s="54">
        <f>VLOOKUP(C80,Active!C$21:E$972,3,FALSE)</f>
        <v>-21089.446775965338</v>
      </c>
      <c r="F80" s="13" t="s">
        <v>31</v>
      </c>
      <c r="G80" s="9" t="str">
        <f t="shared" si="16"/>
        <v>23062.674</v>
      </c>
      <c r="H80" s="46">
        <f t="shared" si="17"/>
        <v>-21089.5</v>
      </c>
      <c r="I80" s="55" t="s">
        <v>217</v>
      </c>
      <c r="J80" s="56" t="s">
        <v>218</v>
      </c>
      <c r="K80" s="55">
        <v>-21089.5</v>
      </c>
      <c r="L80" s="55" t="s">
        <v>219</v>
      </c>
      <c r="M80" s="56" t="s">
        <v>75</v>
      </c>
      <c r="N80" s="56"/>
      <c r="O80" s="57" t="s">
        <v>76</v>
      </c>
      <c r="P80" s="57" t="s">
        <v>77</v>
      </c>
    </row>
    <row r="81" spans="1:16" ht="12.75" customHeight="1" thickBot="1" x14ac:dyDescent="0.25">
      <c r="A81" s="46" t="str">
        <f t="shared" si="12"/>
        <v> VB 7.72 </v>
      </c>
      <c r="B81" s="13" t="str">
        <f t="shared" si="13"/>
        <v>I</v>
      </c>
      <c r="C81" s="46">
        <f t="shared" si="14"/>
        <v>23092.613000000001</v>
      </c>
      <c r="D81" s="9" t="str">
        <f t="shared" si="15"/>
        <v>vis</v>
      </c>
      <c r="E81" s="54">
        <f>VLOOKUP(C81,Active!C$21:E$972,3,FALSE)</f>
        <v>-21067.998869254952</v>
      </c>
      <c r="F81" s="13" t="s">
        <v>31</v>
      </c>
      <c r="G81" s="9" t="str">
        <f t="shared" si="16"/>
        <v>23092.613</v>
      </c>
      <c r="H81" s="46">
        <f t="shared" si="17"/>
        <v>-21068</v>
      </c>
      <c r="I81" s="55" t="s">
        <v>220</v>
      </c>
      <c r="J81" s="56" t="s">
        <v>221</v>
      </c>
      <c r="K81" s="55">
        <v>-21068</v>
      </c>
      <c r="L81" s="55" t="s">
        <v>222</v>
      </c>
      <c r="M81" s="56" t="s">
        <v>75</v>
      </c>
      <c r="N81" s="56"/>
      <c r="O81" s="57" t="s">
        <v>76</v>
      </c>
      <c r="P81" s="57" t="s">
        <v>77</v>
      </c>
    </row>
    <row r="82" spans="1:16" ht="12.75" customHeight="1" thickBot="1" x14ac:dyDescent="0.25">
      <c r="A82" s="46" t="str">
        <f t="shared" si="12"/>
        <v> VB 7.72 </v>
      </c>
      <c r="B82" s="13" t="str">
        <f t="shared" si="13"/>
        <v>I</v>
      </c>
      <c r="C82" s="46">
        <f t="shared" si="14"/>
        <v>23120.527999999998</v>
      </c>
      <c r="D82" s="9" t="str">
        <f t="shared" si="15"/>
        <v>vis</v>
      </c>
      <c r="E82" s="54">
        <f>VLOOKUP(C82,Active!C$21:E$972,3,FALSE)</f>
        <v>-21048.000929583613</v>
      </c>
      <c r="F82" s="13" t="s">
        <v>31</v>
      </c>
      <c r="G82" s="9" t="str">
        <f t="shared" si="16"/>
        <v>23120.528</v>
      </c>
      <c r="H82" s="46">
        <f t="shared" si="17"/>
        <v>-21048</v>
      </c>
      <c r="I82" s="55" t="s">
        <v>223</v>
      </c>
      <c r="J82" s="56" t="s">
        <v>224</v>
      </c>
      <c r="K82" s="55">
        <v>-21048</v>
      </c>
      <c r="L82" s="55" t="s">
        <v>208</v>
      </c>
      <c r="M82" s="56" t="s">
        <v>75</v>
      </c>
      <c r="N82" s="56"/>
      <c r="O82" s="57" t="s">
        <v>76</v>
      </c>
      <c r="P82" s="57" t="s">
        <v>77</v>
      </c>
    </row>
    <row r="83" spans="1:16" ht="12.75" customHeight="1" thickBot="1" x14ac:dyDescent="0.25">
      <c r="A83" s="46" t="str">
        <f t="shared" si="12"/>
        <v> VB 7.72 </v>
      </c>
      <c r="B83" s="13" t="str">
        <f t="shared" si="13"/>
        <v>II</v>
      </c>
      <c r="C83" s="46">
        <f t="shared" si="14"/>
        <v>23329.261999999999</v>
      </c>
      <c r="D83" s="9" t="str">
        <f t="shared" si="15"/>
        <v>vis</v>
      </c>
      <c r="E83" s="54">
        <f>VLOOKUP(C83,Active!C$21:E$972,3,FALSE)</f>
        <v>-20898.466631200743</v>
      </c>
      <c r="F83" s="13" t="s">
        <v>31</v>
      </c>
      <c r="G83" s="9" t="str">
        <f t="shared" si="16"/>
        <v>23329.262</v>
      </c>
      <c r="H83" s="46">
        <f t="shared" si="17"/>
        <v>-20898.5</v>
      </c>
      <c r="I83" s="55" t="s">
        <v>225</v>
      </c>
      <c r="J83" s="56" t="s">
        <v>226</v>
      </c>
      <c r="K83" s="55">
        <v>-20898.5</v>
      </c>
      <c r="L83" s="55" t="s">
        <v>227</v>
      </c>
      <c r="M83" s="56" t="s">
        <v>75</v>
      </c>
      <c r="N83" s="56"/>
      <c r="O83" s="57" t="s">
        <v>76</v>
      </c>
      <c r="P83" s="57" t="s">
        <v>77</v>
      </c>
    </row>
    <row r="84" spans="1:16" ht="12.75" customHeight="1" thickBot="1" x14ac:dyDescent="0.25">
      <c r="A84" s="46" t="str">
        <f t="shared" si="12"/>
        <v> VB 7.72 </v>
      </c>
      <c r="B84" s="13" t="str">
        <f t="shared" si="13"/>
        <v>I</v>
      </c>
      <c r="C84" s="46">
        <f t="shared" si="14"/>
        <v>23368.895</v>
      </c>
      <c r="D84" s="9" t="str">
        <f t="shared" si="15"/>
        <v>vis</v>
      </c>
      <c r="E84" s="54">
        <f>VLOOKUP(C84,Active!C$21:E$972,3,FALSE)</f>
        <v>-20870.074070104762</v>
      </c>
      <c r="F84" s="13" t="s">
        <v>31</v>
      </c>
      <c r="G84" s="9" t="str">
        <f t="shared" si="16"/>
        <v>23368.895</v>
      </c>
      <c r="H84" s="46">
        <f t="shared" si="17"/>
        <v>-20870</v>
      </c>
      <c r="I84" s="55" t="s">
        <v>228</v>
      </c>
      <c r="J84" s="56" t="s">
        <v>229</v>
      </c>
      <c r="K84" s="55">
        <v>-20870</v>
      </c>
      <c r="L84" s="55" t="s">
        <v>230</v>
      </c>
      <c r="M84" s="56" t="s">
        <v>75</v>
      </c>
      <c r="N84" s="56"/>
      <c r="O84" s="57" t="s">
        <v>76</v>
      </c>
      <c r="P84" s="57" t="s">
        <v>77</v>
      </c>
    </row>
    <row r="85" spans="1:16" ht="12.75" customHeight="1" thickBot="1" x14ac:dyDescent="0.25">
      <c r="A85" s="46" t="str">
        <f t="shared" si="12"/>
        <v> VB 7.72 </v>
      </c>
      <c r="B85" s="13" t="str">
        <f t="shared" si="13"/>
        <v>II</v>
      </c>
      <c r="C85" s="46">
        <f t="shared" si="14"/>
        <v>23408.798999999999</v>
      </c>
      <c r="D85" s="9" t="str">
        <f t="shared" si="15"/>
        <v>vis</v>
      </c>
      <c r="E85" s="54">
        <f>VLOOKUP(C85,Active!C$21:E$972,3,FALSE)</f>
        <v>-20841.487368165115</v>
      </c>
      <c r="F85" s="13" t="s">
        <v>31</v>
      </c>
      <c r="G85" s="9" t="str">
        <f t="shared" si="16"/>
        <v>23408.799</v>
      </c>
      <c r="H85" s="46">
        <f t="shared" si="17"/>
        <v>-20841.5</v>
      </c>
      <c r="I85" s="55" t="s">
        <v>231</v>
      </c>
      <c r="J85" s="56" t="s">
        <v>232</v>
      </c>
      <c r="K85" s="55">
        <v>-20841.5</v>
      </c>
      <c r="L85" s="55" t="s">
        <v>233</v>
      </c>
      <c r="M85" s="56" t="s">
        <v>75</v>
      </c>
      <c r="N85" s="56"/>
      <c r="O85" s="57" t="s">
        <v>76</v>
      </c>
      <c r="P85" s="57" t="s">
        <v>77</v>
      </c>
    </row>
    <row r="86" spans="1:16" ht="12.75" customHeight="1" thickBot="1" x14ac:dyDescent="0.25">
      <c r="A86" s="46" t="str">
        <f t="shared" si="12"/>
        <v> VB 7.72 </v>
      </c>
      <c r="B86" s="13" t="str">
        <f t="shared" si="13"/>
        <v>II</v>
      </c>
      <c r="C86" s="46">
        <f t="shared" si="14"/>
        <v>23443.632000000001</v>
      </c>
      <c r="D86" s="9" t="str">
        <f t="shared" si="15"/>
        <v>vis</v>
      </c>
      <c r="E86" s="54">
        <f>VLOOKUP(C86,Active!C$21:E$972,3,FALSE)</f>
        <v>-20816.533464078715</v>
      </c>
      <c r="F86" s="13" t="s">
        <v>31</v>
      </c>
      <c r="G86" s="9" t="str">
        <f t="shared" si="16"/>
        <v>23443.632</v>
      </c>
      <c r="H86" s="46">
        <f t="shared" si="17"/>
        <v>-20816.5</v>
      </c>
      <c r="I86" s="55" t="s">
        <v>234</v>
      </c>
      <c r="J86" s="56" t="s">
        <v>235</v>
      </c>
      <c r="K86" s="55">
        <v>-20816.5</v>
      </c>
      <c r="L86" s="55" t="s">
        <v>162</v>
      </c>
      <c r="M86" s="56" t="s">
        <v>75</v>
      </c>
      <c r="N86" s="56"/>
      <c r="O86" s="57" t="s">
        <v>76</v>
      </c>
      <c r="P86" s="57" t="s">
        <v>77</v>
      </c>
    </row>
    <row r="87" spans="1:16" ht="12.75" customHeight="1" thickBot="1" x14ac:dyDescent="0.25">
      <c r="A87" s="46" t="str">
        <f t="shared" si="12"/>
        <v> VB 7.72 </v>
      </c>
      <c r="B87" s="13" t="str">
        <f t="shared" si="13"/>
        <v>II</v>
      </c>
      <c r="C87" s="46">
        <f t="shared" si="14"/>
        <v>23450.655999999999</v>
      </c>
      <c r="D87" s="9" t="str">
        <f t="shared" si="15"/>
        <v>vis</v>
      </c>
      <c r="E87" s="54">
        <f>VLOOKUP(C87,Active!C$21:E$972,3,FALSE)</f>
        <v>-20811.501562654696</v>
      </c>
      <c r="F87" s="13" t="s">
        <v>31</v>
      </c>
      <c r="G87" s="9" t="str">
        <f t="shared" si="16"/>
        <v>23450.656</v>
      </c>
      <c r="H87" s="46">
        <f t="shared" si="17"/>
        <v>-20811.5</v>
      </c>
      <c r="I87" s="55" t="s">
        <v>236</v>
      </c>
      <c r="J87" s="56" t="s">
        <v>237</v>
      </c>
      <c r="K87" s="55">
        <v>-20811.5</v>
      </c>
      <c r="L87" s="55" t="s">
        <v>238</v>
      </c>
      <c r="M87" s="56" t="s">
        <v>75</v>
      </c>
      <c r="N87" s="56"/>
      <c r="O87" s="57" t="s">
        <v>76</v>
      </c>
      <c r="P87" s="57" t="s">
        <v>77</v>
      </c>
    </row>
    <row r="88" spans="1:16" ht="12.75" customHeight="1" thickBot="1" x14ac:dyDescent="0.25">
      <c r="A88" s="46" t="str">
        <f t="shared" si="12"/>
        <v> VB 7.72 </v>
      </c>
      <c r="B88" s="13" t="str">
        <f t="shared" si="13"/>
        <v>II</v>
      </c>
      <c r="C88" s="46">
        <f t="shared" si="14"/>
        <v>23461.736000000001</v>
      </c>
      <c r="D88" s="9" t="str">
        <f t="shared" si="15"/>
        <v>vis</v>
      </c>
      <c r="E88" s="54">
        <f>VLOOKUP(C88,Active!C$21:E$972,3,FALSE)</f>
        <v>-20803.563996057579</v>
      </c>
      <c r="F88" s="13" t="s">
        <v>31</v>
      </c>
      <c r="G88" s="9" t="str">
        <f t="shared" si="16"/>
        <v>23461.736</v>
      </c>
      <c r="H88" s="46">
        <f t="shared" si="17"/>
        <v>-20803.5</v>
      </c>
      <c r="I88" s="55" t="s">
        <v>239</v>
      </c>
      <c r="J88" s="56" t="s">
        <v>240</v>
      </c>
      <c r="K88" s="55">
        <v>-20803.5</v>
      </c>
      <c r="L88" s="55" t="s">
        <v>241</v>
      </c>
      <c r="M88" s="56" t="s">
        <v>75</v>
      </c>
      <c r="N88" s="56"/>
      <c r="O88" s="57" t="s">
        <v>76</v>
      </c>
      <c r="P88" s="57" t="s">
        <v>77</v>
      </c>
    </row>
    <row r="89" spans="1:16" ht="12.75" customHeight="1" thickBot="1" x14ac:dyDescent="0.25">
      <c r="A89" s="46" t="str">
        <f t="shared" si="12"/>
        <v> VB 7.72 </v>
      </c>
      <c r="B89" s="13" t="str">
        <f t="shared" si="13"/>
        <v>II</v>
      </c>
      <c r="C89" s="46">
        <f t="shared" si="14"/>
        <v>23489.625</v>
      </c>
      <c r="D89" s="9" t="str">
        <f t="shared" si="15"/>
        <v>vis</v>
      </c>
      <c r="E89" s="54">
        <f>VLOOKUP(C89,Active!C$21:E$972,3,FALSE)</f>
        <v>-20783.584682445042</v>
      </c>
      <c r="F89" s="13" t="s">
        <v>31</v>
      </c>
      <c r="G89" s="9" t="str">
        <f t="shared" si="16"/>
        <v>23489.625</v>
      </c>
      <c r="H89" s="46">
        <f t="shared" si="17"/>
        <v>-20783.5</v>
      </c>
      <c r="I89" s="55" t="s">
        <v>242</v>
      </c>
      <c r="J89" s="56" t="s">
        <v>243</v>
      </c>
      <c r="K89" s="55">
        <v>-20783.5</v>
      </c>
      <c r="L89" s="55" t="s">
        <v>244</v>
      </c>
      <c r="M89" s="56" t="s">
        <v>75</v>
      </c>
      <c r="N89" s="56"/>
      <c r="O89" s="57" t="s">
        <v>76</v>
      </c>
      <c r="P89" s="57" t="s">
        <v>77</v>
      </c>
    </row>
    <row r="90" spans="1:16" ht="12.75" customHeight="1" thickBot="1" x14ac:dyDescent="0.25">
      <c r="A90" s="46" t="str">
        <f t="shared" si="12"/>
        <v> VB 7.72 </v>
      </c>
      <c r="B90" s="13" t="str">
        <f t="shared" si="13"/>
        <v>II</v>
      </c>
      <c r="C90" s="46">
        <f t="shared" si="14"/>
        <v>23499.571</v>
      </c>
      <c r="D90" s="9" t="str">
        <f t="shared" si="15"/>
        <v>vis</v>
      </c>
      <c r="E90" s="54">
        <f>VLOOKUP(C90,Active!C$21:E$972,3,FALSE)</f>
        <v>-20776.459498566441</v>
      </c>
      <c r="F90" s="13" t="s">
        <v>31</v>
      </c>
      <c r="G90" s="9" t="str">
        <f t="shared" si="16"/>
        <v>23499.571</v>
      </c>
      <c r="H90" s="46">
        <f t="shared" si="17"/>
        <v>-20776.5</v>
      </c>
      <c r="I90" s="55" t="s">
        <v>245</v>
      </c>
      <c r="J90" s="56" t="s">
        <v>246</v>
      </c>
      <c r="K90" s="55">
        <v>-20776.5</v>
      </c>
      <c r="L90" s="55" t="s">
        <v>188</v>
      </c>
      <c r="M90" s="56" t="s">
        <v>75</v>
      </c>
      <c r="N90" s="56"/>
      <c r="O90" s="57" t="s">
        <v>76</v>
      </c>
      <c r="P90" s="57" t="s">
        <v>77</v>
      </c>
    </row>
    <row r="91" spans="1:16" ht="12.75" customHeight="1" thickBot="1" x14ac:dyDescent="0.25">
      <c r="A91" s="46" t="str">
        <f t="shared" si="12"/>
        <v> VB 7.72 </v>
      </c>
      <c r="B91" s="13" t="str">
        <f t="shared" si="13"/>
        <v>II</v>
      </c>
      <c r="C91" s="46">
        <f t="shared" si="14"/>
        <v>23778.741000000002</v>
      </c>
      <c r="D91" s="9" t="str">
        <f t="shared" si="15"/>
        <v>vis</v>
      </c>
      <c r="E91" s="54">
        <f>VLOOKUP(C91,Active!C$21:E$972,3,FALSE)</f>
        <v>-20576.465774115481</v>
      </c>
      <c r="F91" s="13" t="s">
        <v>31</v>
      </c>
      <c r="G91" s="9" t="str">
        <f t="shared" si="16"/>
        <v>23778.741</v>
      </c>
      <c r="H91" s="46">
        <f t="shared" si="17"/>
        <v>-20576.5</v>
      </c>
      <c r="I91" s="55" t="s">
        <v>247</v>
      </c>
      <c r="J91" s="56" t="s">
        <v>248</v>
      </c>
      <c r="K91" s="55">
        <v>-20576.5</v>
      </c>
      <c r="L91" s="55" t="s">
        <v>115</v>
      </c>
      <c r="M91" s="56" t="s">
        <v>75</v>
      </c>
      <c r="N91" s="56"/>
      <c r="O91" s="57" t="s">
        <v>76</v>
      </c>
      <c r="P91" s="57" t="s">
        <v>77</v>
      </c>
    </row>
    <row r="92" spans="1:16" ht="12.75" customHeight="1" thickBot="1" x14ac:dyDescent="0.25">
      <c r="A92" s="46" t="str">
        <f t="shared" si="12"/>
        <v> VB 7.72 </v>
      </c>
      <c r="B92" s="13" t="str">
        <f t="shared" si="13"/>
        <v>I</v>
      </c>
      <c r="C92" s="46">
        <f t="shared" si="14"/>
        <v>24073.812999999998</v>
      </c>
      <c r="D92" s="9" t="str">
        <f t="shared" si="15"/>
        <v>vis</v>
      </c>
      <c r="E92" s="54">
        <f>VLOOKUP(C92,Active!C$21:E$972,3,FALSE)</f>
        <v>-20365.080065546535</v>
      </c>
      <c r="F92" s="13" t="s">
        <v>31</v>
      </c>
      <c r="G92" s="9" t="str">
        <f t="shared" si="16"/>
        <v>24073.813</v>
      </c>
      <c r="H92" s="46">
        <f t="shared" si="17"/>
        <v>-20365</v>
      </c>
      <c r="I92" s="55" t="s">
        <v>249</v>
      </c>
      <c r="J92" s="56" t="s">
        <v>250</v>
      </c>
      <c r="K92" s="55">
        <v>-20365</v>
      </c>
      <c r="L92" s="55" t="s">
        <v>251</v>
      </c>
      <c r="M92" s="56" t="s">
        <v>75</v>
      </c>
      <c r="N92" s="56"/>
      <c r="O92" s="57" t="s">
        <v>76</v>
      </c>
      <c r="P92" s="57" t="s">
        <v>77</v>
      </c>
    </row>
    <row r="93" spans="1:16" ht="12.75" customHeight="1" thickBot="1" x14ac:dyDescent="0.25">
      <c r="A93" s="46" t="str">
        <f t="shared" si="12"/>
        <v> VB 7.72 </v>
      </c>
      <c r="B93" s="13" t="str">
        <f t="shared" si="13"/>
        <v>I</v>
      </c>
      <c r="C93" s="46">
        <f t="shared" si="14"/>
        <v>24108.800999999999</v>
      </c>
      <c r="D93" s="9" t="str">
        <f t="shared" si="15"/>
        <v>vis</v>
      </c>
      <c r="E93" s="54">
        <f>VLOOKUP(C93,Active!C$21:E$972,3,FALSE)</f>
        <v>-20340.015121494202</v>
      </c>
      <c r="F93" s="13" t="s">
        <v>31</v>
      </c>
      <c r="G93" s="9" t="str">
        <f t="shared" si="16"/>
        <v>24108.801</v>
      </c>
      <c r="H93" s="46">
        <f t="shared" si="17"/>
        <v>-20340</v>
      </c>
      <c r="I93" s="55" t="s">
        <v>252</v>
      </c>
      <c r="J93" s="56" t="s">
        <v>253</v>
      </c>
      <c r="K93" s="55">
        <v>-20340</v>
      </c>
      <c r="L93" s="55" t="s">
        <v>254</v>
      </c>
      <c r="M93" s="56" t="s">
        <v>75</v>
      </c>
      <c r="N93" s="56"/>
      <c r="O93" s="57" t="s">
        <v>76</v>
      </c>
      <c r="P93" s="57" t="s">
        <v>77</v>
      </c>
    </row>
    <row r="94" spans="1:16" ht="12.75" customHeight="1" thickBot="1" x14ac:dyDescent="0.25">
      <c r="A94" s="46" t="str">
        <f t="shared" si="12"/>
        <v> VB 7.72 </v>
      </c>
      <c r="B94" s="13" t="str">
        <f t="shared" si="13"/>
        <v>II</v>
      </c>
      <c r="C94" s="46">
        <f t="shared" si="14"/>
        <v>24124.767</v>
      </c>
      <c r="D94" s="9" t="str">
        <f t="shared" si="15"/>
        <v>vis</v>
      </c>
      <c r="E94" s="54">
        <f>VLOOKUP(C94,Active!C$21:E$972,3,FALSE)</f>
        <v>-20328.577288616085</v>
      </c>
      <c r="F94" s="13" t="s">
        <v>31</v>
      </c>
      <c r="G94" s="9" t="str">
        <f t="shared" si="16"/>
        <v>24124.767</v>
      </c>
      <c r="H94" s="46">
        <f t="shared" si="17"/>
        <v>-20328.5</v>
      </c>
      <c r="I94" s="55" t="s">
        <v>255</v>
      </c>
      <c r="J94" s="56" t="s">
        <v>256</v>
      </c>
      <c r="K94" s="55">
        <v>-20328.5</v>
      </c>
      <c r="L94" s="55" t="s">
        <v>257</v>
      </c>
      <c r="M94" s="56" t="s">
        <v>75</v>
      </c>
      <c r="N94" s="56"/>
      <c r="O94" s="57" t="s">
        <v>76</v>
      </c>
      <c r="P94" s="57" t="s">
        <v>77</v>
      </c>
    </row>
    <row r="95" spans="1:16" ht="12.75" customHeight="1" thickBot="1" x14ac:dyDescent="0.25">
      <c r="A95" s="46" t="str">
        <f t="shared" si="12"/>
        <v> VB 7.72 </v>
      </c>
      <c r="B95" s="13" t="str">
        <f t="shared" si="13"/>
        <v>II</v>
      </c>
      <c r="C95" s="46">
        <f t="shared" si="14"/>
        <v>24222.574000000001</v>
      </c>
      <c r="D95" s="9" t="str">
        <f t="shared" si="15"/>
        <v>vis</v>
      </c>
      <c r="E95" s="54">
        <f>VLOOKUP(C95,Active!C$21:E$972,3,FALSE)</f>
        <v>-20258.509637337742</v>
      </c>
      <c r="F95" s="13" t="s">
        <v>31</v>
      </c>
      <c r="G95" s="9" t="str">
        <f t="shared" si="16"/>
        <v>24222.574</v>
      </c>
      <c r="H95" s="46">
        <f t="shared" si="17"/>
        <v>-20258.5</v>
      </c>
      <c r="I95" s="55" t="s">
        <v>258</v>
      </c>
      <c r="J95" s="56" t="s">
        <v>259</v>
      </c>
      <c r="K95" s="55">
        <v>-20258.5</v>
      </c>
      <c r="L95" s="55" t="s">
        <v>260</v>
      </c>
      <c r="M95" s="56" t="s">
        <v>75</v>
      </c>
      <c r="N95" s="56"/>
      <c r="O95" s="57" t="s">
        <v>76</v>
      </c>
      <c r="P95" s="57" t="s">
        <v>77</v>
      </c>
    </row>
    <row r="96" spans="1:16" ht="12.75" customHeight="1" thickBot="1" x14ac:dyDescent="0.25">
      <c r="A96" s="46" t="str">
        <f t="shared" si="12"/>
        <v> VB 7.72 </v>
      </c>
      <c r="B96" s="13" t="str">
        <f t="shared" si="13"/>
        <v>II</v>
      </c>
      <c r="C96" s="46">
        <f t="shared" si="14"/>
        <v>24424.87</v>
      </c>
      <c r="D96" s="9" t="str">
        <f t="shared" si="15"/>
        <v>vis</v>
      </c>
      <c r="E96" s="54">
        <f>VLOOKUP(C96,Active!C$21:E$972,3,FALSE)</f>
        <v>-20113.587437668972</v>
      </c>
      <c r="F96" s="13" t="s">
        <v>31</v>
      </c>
      <c r="G96" s="9" t="str">
        <f t="shared" si="16"/>
        <v>24424.870</v>
      </c>
      <c r="H96" s="46">
        <f t="shared" si="17"/>
        <v>-20113.5</v>
      </c>
      <c r="I96" s="55" t="s">
        <v>261</v>
      </c>
      <c r="J96" s="56" t="s">
        <v>262</v>
      </c>
      <c r="K96" s="55">
        <v>-20113.5</v>
      </c>
      <c r="L96" s="55" t="s">
        <v>263</v>
      </c>
      <c r="M96" s="56" t="s">
        <v>75</v>
      </c>
      <c r="N96" s="56"/>
      <c r="O96" s="57" t="s">
        <v>76</v>
      </c>
      <c r="P96" s="57" t="s">
        <v>77</v>
      </c>
    </row>
    <row r="97" spans="1:16" ht="12.75" customHeight="1" thickBot="1" x14ac:dyDescent="0.25">
      <c r="A97" s="46" t="str">
        <f t="shared" si="12"/>
        <v> VB 7.72 </v>
      </c>
      <c r="B97" s="13" t="str">
        <f t="shared" si="13"/>
        <v>I</v>
      </c>
      <c r="C97" s="46">
        <f t="shared" si="14"/>
        <v>24429.845000000001</v>
      </c>
      <c r="D97" s="9" t="str">
        <f t="shared" si="15"/>
        <v>vis</v>
      </c>
      <c r="E97" s="54">
        <f>VLOOKUP(C97,Active!C$21:E$972,3,FALSE)</f>
        <v>-20110.023412955914</v>
      </c>
      <c r="F97" s="13" t="s">
        <v>31</v>
      </c>
      <c r="G97" s="9" t="str">
        <f t="shared" si="16"/>
        <v>24429.845</v>
      </c>
      <c r="H97" s="46">
        <f t="shared" si="17"/>
        <v>-20110</v>
      </c>
      <c r="I97" s="55" t="s">
        <v>264</v>
      </c>
      <c r="J97" s="56" t="s">
        <v>265</v>
      </c>
      <c r="K97" s="55">
        <v>-20110</v>
      </c>
      <c r="L97" s="55" t="s">
        <v>118</v>
      </c>
      <c r="M97" s="56" t="s">
        <v>75</v>
      </c>
      <c r="N97" s="56"/>
      <c r="O97" s="57" t="s">
        <v>76</v>
      </c>
      <c r="P97" s="57" t="s">
        <v>77</v>
      </c>
    </row>
    <row r="98" spans="1:16" ht="12.75" customHeight="1" thickBot="1" x14ac:dyDescent="0.25">
      <c r="A98" s="46" t="str">
        <f t="shared" si="12"/>
        <v> VB 7.72 </v>
      </c>
      <c r="B98" s="13" t="str">
        <f t="shared" si="13"/>
        <v>I</v>
      </c>
      <c r="C98" s="46">
        <f t="shared" si="14"/>
        <v>24461.896000000001</v>
      </c>
      <c r="D98" s="9" t="str">
        <f t="shared" si="15"/>
        <v>pg</v>
      </c>
      <c r="E98" s="54">
        <f>VLOOKUP(C98,Active!C$21:E$972,3,FALSE)</f>
        <v>-20087.062497161318</v>
      </c>
      <c r="F98" s="13" t="str">
        <f>LEFT(M98,1)</f>
        <v>P</v>
      </c>
      <c r="G98" s="9" t="str">
        <f t="shared" si="16"/>
        <v>24461.896</v>
      </c>
      <c r="H98" s="46">
        <f t="shared" si="17"/>
        <v>-20087</v>
      </c>
      <c r="I98" s="55" t="s">
        <v>266</v>
      </c>
      <c r="J98" s="56" t="s">
        <v>267</v>
      </c>
      <c r="K98" s="55">
        <v>-20087</v>
      </c>
      <c r="L98" s="55" t="s">
        <v>268</v>
      </c>
      <c r="M98" s="56" t="s">
        <v>75</v>
      </c>
      <c r="N98" s="56"/>
      <c r="O98" s="57" t="s">
        <v>76</v>
      </c>
      <c r="P98" s="57" t="s">
        <v>77</v>
      </c>
    </row>
    <row r="99" spans="1:16" ht="12.75" customHeight="1" thickBot="1" x14ac:dyDescent="0.25">
      <c r="A99" s="46" t="str">
        <f t="shared" si="12"/>
        <v> VB 7.72 </v>
      </c>
      <c r="B99" s="13" t="str">
        <f t="shared" si="13"/>
        <v>I</v>
      </c>
      <c r="C99" s="46">
        <f t="shared" si="14"/>
        <v>24499.69</v>
      </c>
      <c r="D99" s="9" t="str">
        <f t="shared" si="15"/>
        <v>pg</v>
      </c>
      <c r="E99" s="54">
        <f>VLOOKUP(C99,Active!C$21:E$972,3,FALSE)</f>
        <v>-20059.987371532134</v>
      </c>
      <c r="F99" s="13" t="str">
        <f>LEFT(M99,1)</f>
        <v>P</v>
      </c>
      <c r="G99" s="9" t="str">
        <f t="shared" si="16"/>
        <v>24499.690</v>
      </c>
      <c r="H99" s="46">
        <f t="shared" si="17"/>
        <v>-20060</v>
      </c>
      <c r="I99" s="55" t="s">
        <v>269</v>
      </c>
      <c r="J99" s="56" t="s">
        <v>270</v>
      </c>
      <c r="K99" s="55">
        <v>-20060</v>
      </c>
      <c r="L99" s="55" t="s">
        <v>233</v>
      </c>
      <c r="M99" s="56" t="s">
        <v>75</v>
      </c>
      <c r="N99" s="56"/>
      <c r="O99" s="57" t="s">
        <v>76</v>
      </c>
      <c r="P99" s="57" t="s">
        <v>77</v>
      </c>
    </row>
    <row r="100" spans="1:16" ht="12.75" customHeight="1" thickBot="1" x14ac:dyDescent="0.25">
      <c r="A100" s="46" t="str">
        <f t="shared" si="12"/>
        <v> VB 7.72 </v>
      </c>
      <c r="B100" s="13" t="str">
        <f t="shared" si="13"/>
        <v>I</v>
      </c>
      <c r="C100" s="46">
        <f t="shared" si="14"/>
        <v>24499.732</v>
      </c>
      <c r="D100" s="9" t="str">
        <f t="shared" si="15"/>
        <v>pg</v>
      </c>
      <c r="E100" s="54">
        <f>VLOOKUP(C100,Active!C$21:E$972,3,FALSE)</f>
        <v>-20059.9572832833</v>
      </c>
      <c r="F100" s="13" t="str">
        <f>LEFT(M100,1)</f>
        <v>P</v>
      </c>
      <c r="G100" s="9" t="str">
        <f t="shared" si="16"/>
        <v>24499.732</v>
      </c>
      <c r="H100" s="46">
        <f t="shared" si="17"/>
        <v>-20060</v>
      </c>
      <c r="I100" s="55" t="s">
        <v>271</v>
      </c>
      <c r="J100" s="56" t="s">
        <v>272</v>
      </c>
      <c r="K100" s="55">
        <v>-20060</v>
      </c>
      <c r="L100" s="55" t="s">
        <v>273</v>
      </c>
      <c r="M100" s="56" t="s">
        <v>75</v>
      </c>
      <c r="N100" s="56"/>
      <c r="O100" s="57" t="s">
        <v>76</v>
      </c>
      <c r="P100" s="57" t="s">
        <v>77</v>
      </c>
    </row>
    <row r="101" spans="1:16" ht="12.75" customHeight="1" thickBot="1" x14ac:dyDescent="0.25">
      <c r="A101" s="46" t="str">
        <f t="shared" si="12"/>
        <v> VB 7.72 </v>
      </c>
      <c r="B101" s="13" t="str">
        <f t="shared" si="13"/>
        <v>I</v>
      </c>
      <c r="C101" s="46">
        <f t="shared" si="14"/>
        <v>24796.850999999999</v>
      </c>
      <c r="D101" s="9" t="str">
        <f t="shared" si="15"/>
        <v>pg</v>
      </c>
      <c r="E101" s="54">
        <f>VLOOKUP(C101,Active!C$21:E$972,3,FALSE)</f>
        <v>-19847.105130777141</v>
      </c>
      <c r="F101" s="13" t="str">
        <f>LEFT(M101,1)</f>
        <v>P</v>
      </c>
      <c r="G101" s="9" t="str">
        <f t="shared" si="16"/>
        <v>24796.851</v>
      </c>
      <c r="H101" s="46">
        <f t="shared" si="17"/>
        <v>-19847</v>
      </c>
      <c r="I101" s="55" t="s">
        <v>274</v>
      </c>
      <c r="J101" s="56" t="s">
        <v>275</v>
      </c>
      <c r="K101" s="55">
        <v>-19847</v>
      </c>
      <c r="L101" s="55" t="s">
        <v>276</v>
      </c>
      <c r="M101" s="56" t="s">
        <v>75</v>
      </c>
      <c r="N101" s="56"/>
      <c r="O101" s="57" t="s">
        <v>76</v>
      </c>
      <c r="P101" s="57" t="s">
        <v>77</v>
      </c>
    </row>
    <row r="102" spans="1:16" ht="12.75" customHeight="1" thickBot="1" x14ac:dyDescent="0.25">
      <c r="A102" s="46" t="str">
        <f t="shared" si="12"/>
        <v> VB 7.72 </v>
      </c>
      <c r="B102" s="13" t="str">
        <f t="shared" si="13"/>
        <v>I</v>
      </c>
      <c r="C102" s="46">
        <f t="shared" si="14"/>
        <v>24796.893</v>
      </c>
      <c r="D102" s="9" t="str">
        <f t="shared" si="15"/>
        <v>pg</v>
      </c>
      <c r="E102" s="54">
        <f>VLOOKUP(C102,Active!C$21:E$972,3,FALSE)</f>
        <v>-19847.075042528308</v>
      </c>
      <c r="F102" s="13" t="str">
        <f>LEFT(M102,1)</f>
        <v>P</v>
      </c>
      <c r="G102" s="9" t="str">
        <f t="shared" si="16"/>
        <v>24796.893</v>
      </c>
      <c r="H102" s="46">
        <f t="shared" si="17"/>
        <v>-19847</v>
      </c>
      <c r="I102" s="55" t="s">
        <v>277</v>
      </c>
      <c r="J102" s="56" t="s">
        <v>278</v>
      </c>
      <c r="K102" s="55">
        <v>-19847</v>
      </c>
      <c r="L102" s="55" t="s">
        <v>279</v>
      </c>
      <c r="M102" s="56" t="s">
        <v>75</v>
      </c>
      <c r="N102" s="56"/>
      <c r="O102" s="57" t="s">
        <v>76</v>
      </c>
      <c r="P102" s="57" t="s">
        <v>77</v>
      </c>
    </row>
    <row r="103" spans="1:16" ht="12.75" customHeight="1" thickBot="1" x14ac:dyDescent="0.25">
      <c r="A103" s="46" t="str">
        <f t="shared" si="12"/>
        <v> VB 7.72 </v>
      </c>
      <c r="B103" s="13" t="str">
        <f t="shared" si="13"/>
        <v>I</v>
      </c>
      <c r="C103" s="46">
        <f t="shared" si="14"/>
        <v>24799.809000000001</v>
      </c>
      <c r="D103" s="9" t="str">
        <f t="shared" si="15"/>
        <v>vis</v>
      </c>
      <c r="E103" s="54">
        <f>VLOOKUP(C103,Active!C$21:E$972,3,FALSE)</f>
        <v>-19844.986058394989</v>
      </c>
      <c r="F103" s="13" t="s">
        <v>31</v>
      </c>
      <c r="G103" s="9" t="str">
        <f t="shared" si="16"/>
        <v>24799.809</v>
      </c>
      <c r="H103" s="46">
        <f t="shared" si="17"/>
        <v>-19845</v>
      </c>
      <c r="I103" s="55" t="s">
        <v>280</v>
      </c>
      <c r="J103" s="56" t="s">
        <v>281</v>
      </c>
      <c r="K103" s="55">
        <v>-19845</v>
      </c>
      <c r="L103" s="55" t="s">
        <v>74</v>
      </c>
      <c r="M103" s="56" t="s">
        <v>75</v>
      </c>
      <c r="N103" s="56"/>
      <c r="O103" s="57" t="s">
        <v>76</v>
      </c>
      <c r="P103" s="57" t="s">
        <v>77</v>
      </c>
    </row>
    <row r="104" spans="1:16" ht="12.75" customHeight="1" thickBot="1" x14ac:dyDescent="0.25">
      <c r="A104" s="46" t="str">
        <f t="shared" si="12"/>
        <v> VB 7.72 </v>
      </c>
      <c r="B104" s="13" t="str">
        <f t="shared" si="13"/>
        <v>II</v>
      </c>
      <c r="C104" s="46">
        <f t="shared" si="14"/>
        <v>24864.75</v>
      </c>
      <c r="D104" s="9" t="str">
        <f t="shared" si="15"/>
        <v>vis</v>
      </c>
      <c r="E104" s="54">
        <f>VLOOKUP(C104,Active!C$21:E$972,3,FALSE)</f>
        <v>-19798.463178215996</v>
      </c>
      <c r="F104" s="13" t="s">
        <v>31</v>
      </c>
      <c r="G104" s="9" t="str">
        <f t="shared" si="16"/>
        <v>24864.750</v>
      </c>
      <c r="H104" s="46">
        <f t="shared" si="17"/>
        <v>-19798.5</v>
      </c>
      <c r="I104" s="55" t="s">
        <v>282</v>
      </c>
      <c r="J104" s="56" t="s">
        <v>283</v>
      </c>
      <c r="K104" s="55">
        <v>-19798.5</v>
      </c>
      <c r="L104" s="55" t="s">
        <v>284</v>
      </c>
      <c r="M104" s="56" t="s">
        <v>75</v>
      </c>
      <c r="N104" s="56"/>
      <c r="O104" s="57" t="s">
        <v>76</v>
      </c>
      <c r="P104" s="57" t="s">
        <v>77</v>
      </c>
    </row>
    <row r="105" spans="1:16" ht="12.75" customHeight="1" thickBot="1" x14ac:dyDescent="0.25">
      <c r="A105" s="46" t="str">
        <f t="shared" si="12"/>
        <v> VB 7.72 </v>
      </c>
      <c r="B105" s="13" t="str">
        <f t="shared" si="13"/>
        <v>II</v>
      </c>
      <c r="C105" s="46">
        <f t="shared" si="14"/>
        <v>24906.667000000001</v>
      </c>
      <c r="D105" s="9" t="str">
        <f t="shared" si="15"/>
        <v>vis</v>
      </c>
      <c r="E105" s="54">
        <f>VLOOKUP(C105,Active!C$21:E$972,3,FALSE)</f>
        <v>-19768.434389492955</v>
      </c>
      <c r="F105" s="13" t="s">
        <v>31</v>
      </c>
      <c r="G105" s="9" t="str">
        <f t="shared" si="16"/>
        <v>24906.667</v>
      </c>
      <c r="H105" s="46">
        <f t="shared" si="17"/>
        <v>-19768.5</v>
      </c>
      <c r="I105" s="55" t="s">
        <v>285</v>
      </c>
      <c r="J105" s="56" t="s">
        <v>286</v>
      </c>
      <c r="K105" s="55">
        <v>-19768.5</v>
      </c>
      <c r="L105" s="55" t="s">
        <v>287</v>
      </c>
      <c r="M105" s="56" t="s">
        <v>75</v>
      </c>
      <c r="N105" s="56"/>
      <c r="O105" s="57" t="s">
        <v>76</v>
      </c>
      <c r="P105" s="57" t="s">
        <v>77</v>
      </c>
    </row>
    <row r="106" spans="1:16" ht="12.75" customHeight="1" thickBot="1" x14ac:dyDescent="0.25">
      <c r="A106" s="46" t="str">
        <f t="shared" si="12"/>
        <v> VB 7.72 </v>
      </c>
      <c r="B106" s="13" t="str">
        <f t="shared" si="13"/>
        <v>I</v>
      </c>
      <c r="C106" s="46">
        <f t="shared" si="14"/>
        <v>24975.579000000002</v>
      </c>
      <c r="D106" s="9" t="str">
        <f t="shared" si="15"/>
        <v>vis</v>
      </c>
      <c r="E106" s="54">
        <f>VLOOKUP(C106,Active!C$21:E$972,3,FALSE)</f>
        <v>-19719.066737025409</v>
      </c>
      <c r="F106" s="13" t="s">
        <v>31</v>
      </c>
      <c r="G106" s="9" t="str">
        <f t="shared" si="16"/>
        <v>24975.579</v>
      </c>
      <c r="H106" s="46">
        <f t="shared" si="17"/>
        <v>-19719</v>
      </c>
      <c r="I106" s="55" t="s">
        <v>288</v>
      </c>
      <c r="J106" s="56" t="s">
        <v>289</v>
      </c>
      <c r="K106" s="55">
        <v>-19719</v>
      </c>
      <c r="L106" s="55" t="s">
        <v>290</v>
      </c>
      <c r="M106" s="56" t="s">
        <v>75</v>
      </c>
      <c r="N106" s="56"/>
      <c r="O106" s="57" t="s">
        <v>76</v>
      </c>
      <c r="P106" s="57" t="s">
        <v>77</v>
      </c>
    </row>
    <row r="107" spans="1:16" ht="12.75" customHeight="1" thickBot="1" x14ac:dyDescent="0.25">
      <c r="A107" s="46" t="str">
        <f t="shared" ref="A107:A138" si="18">P107</f>
        <v> VB 7.72 </v>
      </c>
      <c r="B107" s="13" t="str">
        <f t="shared" ref="B107:B138" si="19">IF(H107=INT(H107),"I","II")</f>
        <v>II</v>
      </c>
      <c r="C107" s="46">
        <f t="shared" ref="C107:C138" si="20">1*G107</f>
        <v>24980.537</v>
      </c>
      <c r="D107" s="9" t="str">
        <f t="shared" ref="D107:D138" si="21">VLOOKUP(F107,I$1:J$5,2,FALSE)</f>
        <v>vis</v>
      </c>
      <c r="E107" s="54">
        <f>VLOOKUP(C107,Active!C$21:E$972,3,FALSE)</f>
        <v>-19715.514890889266</v>
      </c>
      <c r="F107" s="13" t="s">
        <v>31</v>
      </c>
      <c r="G107" s="9" t="str">
        <f t="shared" ref="G107:G138" si="22">MID(I107,3,LEN(I107)-3)</f>
        <v>24980.537</v>
      </c>
      <c r="H107" s="46">
        <f t="shared" ref="H107:H138" si="23">1*K107</f>
        <v>-19715.5</v>
      </c>
      <c r="I107" s="55" t="s">
        <v>291</v>
      </c>
      <c r="J107" s="56" t="s">
        <v>292</v>
      </c>
      <c r="K107" s="55">
        <v>-19715.5</v>
      </c>
      <c r="L107" s="55" t="s">
        <v>254</v>
      </c>
      <c r="M107" s="56" t="s">
        <v>75</v>
      </c>
      <c r="N107" s="56"/>
      <c r="O107" s="57" t="s">
        <v>76</v>
      </c>
      <c r="P107" s="57" t="s">
        <v>77</v>
      </c>
    </row>
    <row r="108" spans="1:16" ht="12.75" customHeight="1" thickBot="1" x14ac:dyDescent="0.25">
      <c r="A108" s="46" t="str">
        <f t="shared" si="18"/>
        <v> VB 7.72 </v>
      </c>
      <c r="B108" s="13" t="str">
        <f t="shared" si="19"/>
        <v>I</v>
      </c>
      <c r="C108" s="46">
        <f t="shared" si="20"/>
        <v>25180.86</v>
      </c>
      <c r="D108" s="9" t="str">
        <f t="shared" si="21"/>
        <v>vis</v>
      </c>
      <c r="E108" s="54">
        <f>VLOOKUP(C108,Active!C$21:E$972,3,FALSE)</f>
        <v>-19572.006122528808</v>
      </c>
      <c r="F108" s="13" t="s">
        <v>31</v>
      </c>
      <c r="G108" s="9" t="str">
        <f t="shared" si="22"/>
        <v>25180.860</v>
      </c>
      <c r="H108" s="46">
        <f t="shared" si="23"/>
        <v>-19572</v>
      </c>
      <c r="I108" s="55" t="s">
        <v>293</v>
      </c>
      <c r="J108" s="56" t="s">
        <v>294</v>
      </c>
      <c r="K108" s="55">
        <v>-19572</v>
      </c>
      <c r="L108" s="55" t="s">
        <v>295</v>
      </c>
      <c r="M108" s="56" t="s">
        <v>75</v>
      </c>
      <c r="N108" s="56"/>
      <c r="O108" s="57" t="s">
        <v>76</v>
      </c>
      <c r="P108" s="57" t="s">
        <v>77</v>
      </c>
    </row>
    <row r="109" spans="1:16" ht="12.75" customHeight="1" thickBot="1" x14ac:dyDescent="0.25">
      <c r="A109" s="46" t="str">
        <f t="shared" si="18"/>
        <v> VB 7.72 </v>
      </c>
      <c r="B109" s="13" t="str">
        <f t="shared" si="19"/>
        <v>I</v>
      </c>
      <c r="C109" s="46">
        <f t="shared" si="20"/>
        <v>25229.768</v>
      </c>
      <c r="D109" s="9" t="str">
        <f t="shared" si="21"/>
        <v>vis</v>
      </c>
      <c r="E109" s="54">
        <f>VLOOKUP(C109,Active!C$21:E$972,3,FALSE)</f>
        <v>-19536.969073148688</v>
      </c>
      <c r="F109" s="13" t="s">
        <v>31</v>
      </c>
      <c r="G109" s="9" t="str">
        <f t="shared" si="22"/>
        <v>25229.768</v>
      </c>
      <c r="H109" s="46">
        <f t="shared" si="23"/>
        <v>-19537</v>
      </c>
      <c r="I109" s="55" t="s">
        <v>296</v>
      </c>
      <c r="J109" s="56" t="s">
        <v>297</v>
      </c>
      <c r="K109" s="55">
        <v>-19537</v>
      </c>
      <c r="L109" s="55" t="s">
        <v>298</v>
      </c>
      <c r="M109" s="56" t="s">
        <v>75</v>
      </c>
      <c r="N109" s="56"/>
      <c r="O109" s="57" t="s">
        <v>76</v>
      </c>
      <c r="P109" s="57" t="s">
        <v>77</v>
      </c>
    </row>
    <row r="110" spans="1:16" ht="12.75" customHeight="1" thickBot="1" x14ac:dyDescent="0.25">
      <c r="A110" s="46" t="str">
        <f t="shared" si="18"/>
        <v> VB 7.72 </v>
      </c>
      <c r="B110" s="13" t="str">
        <f t="shared" si="19"/>
        <v>I</v>
      </c>
      <c r="C110" s="46">
        <f t="shared" si="20"/>
        <v>25536.785</v>
      </c>
      <c r="D110" s="9" t="str">
        <f t="shared" si="21"/>
        <v>vis</v>
      </c>
      <c r="E110" s="54">
        <f>VLOOKUP(C110,Active!C$21:E$972,3,FALSE)</f>
        <v>-19317.026123334024</v>
      </c>
      <c r="F110" s="13" t="s">
        <v>31</v>
      </c>
      <c r="G110" s="9" t="str">
        <f t="shared" si="22"/>
        <v>25536.785</v>
      </c>
      <c r="H110" s="46">
        <f t="shared" si="23"/>
        <v>-19317</v>
      </c>
      <c r="I110" s="55" t="s">
        <v>299</v>
      </c>
      <c r="J110" s="56" t="s">
        <v>300</v>
      </c>
      <c r="K110" s="55">
        <v>-19317</v>
      </c>
      <c r="L110" s="55" t="s">
        <v>301</v>
      </c>
      <c r="M110" s="56" t="s">
        <v>75</v>
      </c>
      <c r="N110" s="56"/>
      <c r="O110" s="57" t="s">
        <v>76</v>
      </c>
      <c r="P110" s="57" t="s">
        <v>77</v>
      </c>
    </row>
    <row r="111" spans="1:16" ht="12.75" customHeight="1" thickBot="1" x14ac:dyDescent="0.25">
      <c r="A111" s="46" t="str">
        <f t="shared" si="18"/>
        <v> VB 7.72 </v>
      </c>
      <c r="B111" s="13" t="str">
        <f t="shared" si="19"/>
        <v>I</v>
      </c>
      <c r="C111" s="46">
        <f t="shared" si="20"/>
        <v>25645.627</v>
      </c>
      <c r="D111" s="9" t="str">
        <f t="shared" si="21"/>
        <v>vis</v>
      </c>
      <c r="E111" s="54">
        <f>VLOOKUP(C111,Active!C$21:E$972,3,FALSE)</f>
        <v>-19239.053142868033</v>
      </c>
      <c r="F111" s="13" t="s">
        <v>31</v>
      </c>
      <c r="G111" s="9" t="str">
        <f t="shared" si="22"/>
        <v>25645.627</v>
      </c>
      <c r="H111" s="46">
        <f t="shared" si="23"/>
        <v>-19239</v>
      </c>
      <c r="I111" s="55" t="s">
        <v>302</v>
      </c>
      <c r="J111" s="56" t="s">
        <v>303</v>
      </c>
      <c r="K111" s="55">
        <v>-19239</v>
      </c>
      <c r="L111" s="55" t="s">
        <v>304</v>
      </c>
      <c r="M111" s="56" t="s">
        <v>75</v>
      </c>
      <c r="N111" s="56"/>
      <c r="O111" s="57" t="s">
        <v>76</v>
      </c>
      <c r="P111" s="57" t="s">
        <v>77</v>
      </c>
    </row>
    <row r="112" spans="1:16" ht="12.75" customHeight="1" thickBot="1" x14ac:dyDescent="0.25">
      <c r="A112" s="46" t="str">
        <f t="shared" si="18"/>
        <v> VB 7.72 </v>
      </c>
      <c r="B112" s="13" t="str">
        <f t="shared" si="19"/>
        <v>II</v>
      </c>
      <c r="C112" s="46">
        <f t="shared" si="20"/>
        <v>25873.838</v>
      </c>
      <c r="D112" s="9" t="str">
        <f t="shared" si="21"/>
        <v>vis</v>
      </c>
      <c r="E112" s="54">
        <f>VLOOKUP(C112,Active!C$21:E$972,3,FALSE)</f>
        <v>-19075.565777281914</v>
      </c>
      <c r="F112" s="13" t="s">
        <v>31</v>
      </c>
      <c r="G112" s="9" t="str">
        <f t="shared" si="22"/>
        <v>25873.838</v>
      </c>
      <c r="H112" s="46">
        <f t="shared" si="23"/>
        <v>-19075.5</v>
      </c>
      <c r="I112" s="55" t="s">
        <v>305</v>
      </c>
      <c r="J112" s="56" t="s">
        <v>306</v>
      </c>
      <c r="K112" s="55">
        <v>-19075.5</v>
      </c>
      <c r="L112" s="55" t="s">
        <v>307</v>
      </c>
      <c r="M112" s="56" t="s">
        <v>75</v>
      </c>
      <c r="N112" s="56"/>
      <c r="O112" s="57" t="s">
        <v>76</v>
      </c>
      <c r="P112" s="57" t="s">
        <v>77</v>
      </c>
    </row>
    <row r="113" spans="1:16" ht="12.75" customHeight="1" thickBot="1" x14ac:dyDescent="0.25">
      <c r="A113" s="46" t="str">
        <f t="shared" si="18"/>
        <v> VB 7.72 </v>
      </c>
      <c r="B113" s="13" t="str">
        <f t="shared" si="19"/>
        <v>I</v>
      </c>
      <c r="C113" s="46">
        <f t="shared" si="20"/>
        <v>25878.879000000001</v>
      </c>
      <c r="D113" s="9" t="str">
        <f t="shared" si="21"/>
        <v>vis</v>
      </c>
      <c r="E113" s="54">
        <f>VLOOKUP(C113,Active!C$21:E$972,3,FALSE)</f>
        <v>-19071.954471034976</v>
      </c>
      <c r="F113" s="13" t="s">
        <v>31</v>
      </c>
      <c r="G113" s="9" t="str">
        <f t="shared" si="22"/>
        <v>25878.879</v>
      </c>
      <c r="H113" s="46">
        <f t="shared" si="23"/>
        <v>-19072</v>
      </c>
      <c r="I113" s="55" t="s">
        <v>308</v>
      </c>
      <c r="J113" s="56" t="s">
        <v>309</v>
      </c>
      <c r="K113" s="55">
        <v>-19072</v>
      </c>
      <c r="L113" s="55" t="s">
        <v>310</v>
      </c>
      <c r="M113" s="56" t="s">
        <v>75</v>
      </c>
      <c r="N113" s="56"/>
      <c r="O113" s="57" t="s">
        <v>76</v>
      </c>
      <c r="P113" s="57" t="s">
        <v>77</v>
      </c>
    </row>
    <row r="114" spans="1:16" ht="12.75" customHeight="1" thickBot="1" x14ac:dyDescent="0.25">
      <c r="A114" s="46" t="str">
        <f t="shared" si="18"/>
        <v> VB 7.72 </v>
      </c>
      <c r="B114" s="13" t="str">
        <f t="shared" si="19"/>
        <v>I</v>
      </c>
      <c r="C114" s="46">
        <f t="shared" si="20"/>
        <v>25987.661</v>
      </c>
      <c r="D114" s="9" t="str">
        <f t="shared" si="21"/>
        <v>vis</v>
      </c>
      <c r="E114" s="54">
        <f>VLOOKUP(C114,Active!C$21:E$972,3,FALSE)</f>
        <v>-18994.024473781603</v>
      </c>
      <c r="F114" s="13" t="s">
        <v>31</v>
      </c>
      <c r="G114" s="9" t="str">
        <f t="shared" si="22"/>
        <v>25987.661</v>
      </c>
      <c r="H114" s="46">
        <f t="shared" si="23"/>
        <v>-18994</v>
      </c>
      <c r="I114" s="55" t="s">
        <v>311</v>
      </c>
      <c r="J114" s="56" t="s">
        <v>312</v>
      </c>
      <c r="K114" s="55">
        <v>-18994</v>
      </c>
      <c r="L114" s="55" t="s">
        <v>104</v>
      </c>
      <c r="M114" s="56" t="s">
        <v>75</v>
      </c>
      <c r="N114" s="56"/>
      <c r="O114" s="57" t="s">
        <v>76</v>
      </c>
      <c r="P114" s="57" t="s">
        <v>77</v>
      </c>
    </row>
    <row r="115" spans="1:16" ht="12.75" customHeight="1" thickBot="1" x14ac:dyDescent="0.25">
      <c r="A115" s="46" t="str">
        <f t="shared" si="18"/>
        <v> VB 7.72 </v>
      </c>
      <c r="B115" s="13" t="str">
        <f t="shared" si="19"/>
        <v>I</v>
      </c>
      <c r="C115" s="46">
        <f t="shared" si="20"/>
        <v>26022.673999999999</v>
      </c>
      <c r="D115" s="9" t="str">
        <f t="shared" si="21"/>
        <v>vis</v>
      </c>
      <c r="E115" s="54">
        <f>VLOOKUP(C115,Active!C$21:E$972,3,FALSE)</f>
        <v>-18968.941620057343</v>
      </c>
      <c r="F115" s="13" t="s">
        <v>31</v>
      </c>
      <c r="G115" s="9" t="str">
        <f t="shared" si="22"/>
        <v>26022.674</v>
      </c>
      <c r="H115" s="46">
        <f t="shared" si="23"/>
        <v>-18969</v>
      </c>
      <c r="I115" s="55" t="s">
        <v>313</v>
      </c>
      <c r="J115" s="56" t="s">
        <v>314</v>
      </c>
      <c r="K115" s="55">
        <v>-18969</v>
      </c>
      <c r="L115" s="55" t="s">
        <v>315</v>
      </c>
      <c r="M115" s="56" t="s">
        <v>75</v>
      </c>
      <c r="N115" s="56"/>
      <c r="O115" s="57" t="s">
        <v>76</v>
      </c>
      <c r="P115" s="57" t="s">
        <v>77</v>
      </c>
    </row>
    <row r="116" spans="1:16" ht="12.75" customHeight="1" thickBot="1" x14ac:dyDescent="0.25">
      <c r="A116" s="46" t="str">
        <f t="shared" si="18"/>
        <v> VB 7.72 </v>
      </c>
      <c r="B116" s="13" t="str">
        <f t="shared" si="19"/>
        <v>I</v>
      </c>
      <c r="C116" s="46">
        <f t="shared" si="20"/>
        <v>26029.597000000002</v>
      </c>
      <c r="D116" s="9" t="str">
        <f t="shared" si="21"/>
        <v>vis</v>
      </c>
      <c r="E116" s="54">
        <f>VLOOKUP(C116,Active!C$21:E$972,3,FALSE)</f>
        <v>-18963.982073707899</v>
      </c>
      <c r="F116" s="13" t="s">
        <v>31</v>
      </c>
      <c r="G116" s="9" t="str">
        <f t="shared" si="22"/>
        <v>26029.597</v>
      </c>
      <c r="H116" s="46">
        <f t="shared" si="23"/>
        <v>-18964</v>
      </c>
      <c r="I116" s="55" t="s">
        <v>316</v>
      </c>
      <c r="J116" s="56" t="s">
        <v>317</v>
      </c>
      <c r="K116" s="55">
        <v>-18964</v>
      </c>
      <c r="L116" s="55" t="s">
        <v>318</v>
      </c>
      <c r="M116" s="56" t="s">
        <v>75</v>
      </c>
      <c r="N116" s="56"/>
      <c r="O116" s="57" t="s">
        <v>76</v>
      </c>
      <c r="P116" s="57" t="s">
        <v>77</v>
      </c>
    </row>
    <row r="117" spans="1:16" ht="12.75" customHeight="1" thickBot="1" x14ac:dyDescent="0.25">
      <c r="A117" s="46" t="str">
        <f t="shared" si="18"/>
        <v> VB 5.16 </v>
      </c>
      <c r="B117" s="13" t="str">
        <f t="shared" si="19"/>
        <v>I</v>
      </c>
      <c r="C117" s="46">
        <f t="shared" si="20"/>
        <v>26057.47</v>
      </c>
      <c r="D117" s="9" t="str">
        <f t="shared" si="21"/>
        <v>vis</v>
      </c>
      <c r="E117" s="54">
        <f>VLOOKUP(C117,Active!C$21:E$972,3,FALSE)</f>
        <v>-18944.014222285394</v>
      </c>
      <c r="F117" s="13" t="s">
        <v>31</v>
      </c>
      <c r="G117" s="9" t="str">
        <f t="shared" si="22"/>
        <v>26057.470</v>
      </c>
      <c r="H117" s="46">
        <f t="shared" si="23"/>
        <v>-18944</v>
      </c>
      <c r="I117" s="55" t="s">
        <v>319</v>
      </c>
      <c r="J117" s="56" t="s">
        <v>320</v>
      </c>
      <c r="K117" s="55">
        <v>-18944</v>
      </c>
      <c r="L117" s="55" t="s">
        <v>321</v>
      </c>
      <c r="M117" s="56" t="s">
        <v>75</v>
      </c>
      <c r="N117" s="56"/>
      <c r="O117" s="57" t="s">
        <v>322</v>
      </c>
      <c r="P117" s="57" t="s">
        <v>323</v>
      </c>
    </row>
    <row r="118" spans="1:16" ht="12.75" customHeight="1" thickBot="1" x14ac:dyDescent="0.25">
      <c r="A118" s="46" t="str">
        <f t="shared" si="18"/>
        <v> VB 7.72 </v>
      </c>
      <c r="B118" s="13" t="str">
        <f t="shared" si="19"/>
        <v>I</v>
      </c>
      <c r="C118" s="46">
        <f t="shared" si="20"/>
        <v>26103.57</v>
      </c>
      <c r="D118" s="9" t="str">
        <f t="shared" si="21"/>
        <v>vis</v>
      </c>
      <c r="E118" s="54">
        <f>VLOOKUP(C118,Active!C$21:E$972,3,FALSE)</f>
        <v>-18910.988787255879</v>
      </c>
      <c r="F118" s="13" t="s">
        <v>31</v>
      </c>
      <c r="G118" s="9" t="str">
        <f t="shared" si="22"/>
        <v>26103.570</v>
      </c>
      <c r="H118" s="46">
        <f t="shared" si="23"/>
        <v>-18911</v>
      </c>
      <c r="I118" s="55" t="s">
        <v>324</v>
      </c>
      <c r="J118" s="56" t="s">
        <v>325</v>
      </c>
      <c r="K118" s="55">
        <v>-18911</v>
      </c>
      <c r="L118" s="55" t="s">
        <v>200</v>
      </c>
      <c r="M118" s="56" t="s">
        <v>75</v>
      </c>
      <c r="N118" s="56"/>
      <c r="O118" s="57" t="s">
        <v>76</v>
      </c>
      <c r="P118" s="57" t="s">
        <v>77</v>
      </c>
    </row>
    <row r="119" spans="1:16" ht="12.75" customHeight="1" thickBot="1" x14ac:dyDescent="0.25">
      <c r="A119" s="46" t="str">
        <f t="shared" si="18"/>
        <v> VB 7.72 </v>
      </c>
      <c r="B119" s="13" t="str">
        <f t="shared" si="19"/>
        <v>I</v>
      </c>
      <c r="C119" s="46">
        <f t="shared" si="20"/>
        <v>26280.816999999999</v>
      </c>
      <c r="D119" s="9" t="str">
        <f t="shared" si="21"/>
        <v>vis</v>
      </c>
      <c r="E119" s="54">
        <f>VLOOKUP(C119,Active!C$21:E$972,3,FALSE)</f>
        <v>-18784.01136246898</v>
      </c>
      <c r="F119" s="13" t="s">
        <v>31</v>
      </c>
      <c r="G119" s="9" t="str">
        <f t="shared" si="22"/>
        <v>26280.817</v>
      </c>
      <c r="H119" s="46">
        <f t="shared" si="23"/>
        <v>-18784</v>
      </c>
      <c r="I119" s="55" t="s">
        <v>326</v>
      </c>
      <c r="J119" s="56" t="s">
        <v>327</v>
      </c>
      <c r="K119" s="55">
        <v>-18784</v>
      </c>
      <c r="L119" s="55" t="s">
        <v>328</v>
      </c>
      <c r="M119" s="56" t="s">
        <v>75</v>
      </c>
      <c r="N119" s="56"/>
      <c r="O119" s="57" t="s">
        <v>76</v>
      </c>
      <c r="P119" s="57" t="s">
        <v>77</v>
      </c>
    </row>
    <row r="120" spans="1:16" ht="12.75" customHeight="1" thickBot="1" x14ac:dyDescent="0.25">
      <c r="A120" s="46" t="str">
        <f t="shared" si="18"/>
        <v> VB 7.72 </v>
      </c>
      <c r="B120" s="13" t="str">
        <f t="shared" si="19"/>
        <v>II</v>
      </c>
      <c r="C120" s="46">
        <f t="shared" si="20"/>
        <v>26282.838</v>
      </c>
      <c r="D120" s="9" t="str">
        <f t="shared" si="21"/>
        <v>vis</v>
      </c>
      <c r="E120" s="54">
        <f>VLOOKUP(C120,Active!C$21:E$972,3,FALSE)</f>
        <v>-18782.563544590572</v>
      </c>
      <c r="F120" s="13" t="s">
        <v>31</v>
      </c>
      <c r="G120" s="9" t="str">
        <f t="shared" si="22"/>
        <v>26282.838</v>
      </c>
      <c r="H120" s="46">
        <f t="shared" si="23"/>
        <v>-18782.5</v>
      </c>
      <c r="I120" s="55" t="s">
        <v>329</v>
      </c>
      <c r="J120" s="56" t="s">
        <v>330</v>
      </c>
      <c r="K120" s="55">
        <v>-18782.5</v>
      </c>
      <c r="L120" s="55" t="s">
        <v>241</v>
      </c>
      <c r="M120" s="56" t="s">
        <v>75</v>
      </c>
      <c r="N120" s="56"/>
      <c r="O120" s="57" t="s">
        <v>76</v>
      </c>
      <c r="P120" s="57" t="s">
        <v>77</v>
      </c>
    </row>
    <row r="121" spans="1:16" ht="12.75" customHeight="1" thickBot="1" x14ac:dyDescent="0.25">
      <c r="A121" s="46" t="str">
        <f t="shared" si="18"/>
        <v> VB 5.16 </v>
      </c>
      <c r="B121" s="13" t="str">
        <f t="shared" si="19"/>
        <v>I</v>
      </c>
      <c r="C121" s="46">
        <f t="shared" si="20"/>
        <v>26353.404999999999</v>
      </c>
      <c r="D121" s="9" t="str">
        <f t="shared" si="21"/>
        <v>vis</v>
      </c>
      <c r="E121" s="54">
        <f>VLOOKUP(C121,Active!C$21:E$972,3,FALSE)</f>
        <v>-18732.010271841598</v>
      </c>
      <c r="F121" s="13" t="s">
        <v>31</v>
      </c>
      <c r="G121" s="9" t="str">
        <f t="shared" si="22"/>
        <v>26353.405</v>
      </c>
      <c r="H121" s="46">
        <f t="shared" si="23"/>
        <v>-18732</v>
      </c>
      <c r="I121" s="55" t="s">
        <v>331</v>
      </c>
      <c r="J121" s="56" t="s">
        <v>332</v>
      </c>
      <c r="K121" s="55">
        <v>-18732</v>
      </c>
      <c r="L121" s="55" t="s">
        <v>333</v>
      </c>
      <c r="M121" s="56" t="s">
        <v>75</v>
      </c>
      <c r="N121" s="56"/>
      <c r="O121" s="57" t="s">
        <v>322</v>
      </c>
      <c r="P121" s="57" t="s">
        <v>323</v>
      </c>
    </row>
    <row r="122" spans="1:16" ht="12.75" customHeight="1" thickBot="1" x14ac:dyDescent="0.25">
      <c r="A122" s="46" t="str">
        <f t="shared" si="18"/>
        <v> VB 5.16 </v>
      </c>
      <c r="B122" s="13" t="str">
        <f t="shared" si="19"/>
        <v>II</v>
      </c>
      <c r="C122" s="46">
        <f t="shared" si="20"/>
        <v>26365.288</v>
      </c>
      <c r="D122" s="9" t="str">
        <f t="shared" si="21"/>
        <v>vis</v>
      </c>
      <c r="E122" s="54">
        <f>VLOOKUP(C122,Active!C$21:E$972,3,FALSE)</f>
        <v>-18723.497446582256</v>
      </c>
      <c r="F122" s="13" t="s">
        <v>31</v>
      </c>
      <c r="G122" s="9" t="str">
        <f t="shared" si="22"/>
        <v>26365.288</v>
      </c>
      <c r="H122" s="46">
        <f t="shared" si="23"/>
        <v>-18723.5</v>
      </c>
      <c r="I122" s="55" t="s">
        <v>334</v>
      </c>
      <c r="J122" s="56" t="s">
        <v>335</v>
      </c>
      <c r="K122" s="55">
        <v>-18723.5</v>
      </c>
      <c r="L122" s="55" t="s">
        <v>336</v>
      </c>
      <c r="M122" s="56" t="s">
        <v>75</v>
      </c>
      <c r="N122" s="56"/>
      <c r="O122" s="57" t="s">
        <v>322</v>
      </c>
      <c r="P122" s="57" t="s">
        <v>323</v>
      </c>
    </row>
    <row r="123" spans="1:16" ht="12.75" customHeight="1" thickBot="1" x14ac:dyDescent="0.25">
      <c r="A123" s="46" t="str">
        <f t="shared" si="18"/>
        <v> VB 7.72 </v>
      </c>
      <c r="B123" s="13" t="str">
        <f t="shared" si="19"/>
        <v>I</v>
      </c>
      <c r="C123" s="46">
        <f t="shared" si="20"/>
        <v>26403.616000000002</v>
      </c>
      <c r="D123" s="9" t="str">
        <f t="shared" si="21"/>
        <v>vis</v>
      </c>
      <c r="E123" s="54">
        <f>VLOOKUP(C123,Active!C$21:E$972,3,FALSE)</f>
        <v>-18696.039770360752</v>
      </c>
      <c r="F123" s="13" t="s">
        <v>31</v>
      </c>
      <c r="G123" s="9" t="str">
        <f t="shared" si="22"/>
        <v>26403.616</v>
      </c>
      <c r="H123" s="46">
        <f t="shared" si="23"/>
        <v>-18696</v>
      </c>
      <c r="I123" s="55" t="s">
        <v>337</v>
      </c>
      <c r="J123" s="56" t="s">
        <v>338</v>
      </c>
      <c r="K123" s="55">
        <v>-18696</v>
      </c>
      <c r="L123" s="55" t="s">
        <v>339</v>
      </c>
      <c r="M123" s="56" t="s">
        <v>75</v>
      </c>
      <c r="N123" s="56"/>
      <c r="O123" s="57" t="s">
        <v>76</v>
      </c>
      <c r="P123" s="57" t="s">
        <v>77</v>
      </c>
    </row>
    <row r="124" spans="1:16" ht="12.75" customHeight="1" thickBot="1" x14ac:dyDescent="0.25">
      <c r="A124" s="46" t="str">
        <f t="shared" si="18"/>
        <v> VB 7.72 </v>
      </c>
      <c r="B124" s="13" t="str">
        <f t="shared" si="19"/>
        <v>II</v>
      </c>
      <c r="C124" s="46">
        <f t="shared" si="20"/>
        <v>26722.600999999999</v>
      </c>
      <c r="D124" s="9" t="str">
        <f t="shared" si="21"/>
        <v>vis</v>
      </c>
      <c r="E124" s="54">
        <f>VLOOKUP(C124,Active!C$21:E$972,3,FALSE)</f>
        <v>-18467.523102402207</v>
      </c>
      <c r="F124" s="13" t="s">
        <v>31</v>
      </c>
      <c r="G124" s="9" t="str">
        <f t="shared" si="22"/>
        <v>26722.601</v>
      </c>
      <c r="H124" s="46">
        <f t="shared" si="23"/>
        <v>-18467.5</v>
      </c>
      <c r="I124" s="55" t="s">
        <v>340</v>
      </c>
      <c r="J124" s="56" t="s">
        <v>341</v>
      </c>
      <c r="K124" s="55">
        <v>-18467.5</v>
      </c>
      <c r="L124" s="55" t="s">
        <v>342</v>
      </c>
      <c r="M124" s="56" t="s">
        <v>75</v>
      </c>
      <c r="N124" s="56"/>
      <c r="O124" s="57" t="s">
        <v>76</v>
      </c>
      <c r="P124" s="57" t="s">
        <v>77</v>
      </c>
    </row>
    <row r="125" spans="1:16" ht="12.75" customHeight="1" thickBot="1" x14ac:dyDescent="0.25">
      <c r="A125" s="46" t="str">
        <f t="shared" si="18"/>
        <v> VB 7.72 </v>
      </c>
      <c r="B125" s="13" t="str">
        <f t="shared" si="19"/>
        <v>I</v>
      </c>
      <c r="C125" s="46">
        <f t="shared" si="20"/>
        <v>26734.532999999999</v>
      </c>
      <c r="D125" s="9" t="str">
        <f t="shared" si="21"/>
        <v>vis</v>
      </c>
      <c r="E125" s="54">
        <f>VLOOKUP(C125,Active!C$21:E$972,3,FALSE)</f>
        <v>-18458.975174185889</v>
      </c>
      <c r="F125" s="13" t="s">
        <v>31</v>
      </c>
      <c r="G125" s="9" t="str">
        <f t="shared" si="22"/>
        <v>26734.533</v>
      </c>
      <c r="H125" s="46">
        <f t="shared" si="23"/>
        <v>-18459</v>
      </c>
      <c r="I125" s="55" t="s">
        <v>343</v>
      </c>
      <c r="J125" s="56" t="s">
        <v>344</v>
      </c>
      <c r="K125" s="55">
        <v>-18459</v>
      </c>
      <c r="L125" s="55" t="s">
        <v>345</v>
      </c>
      <c r="M125" s="56" t="s">
        <v>75</v>
      </c>
      <c r="N125" s="56"/>
      <c r="O125" s="57" t="s">
        <v>76</v>
      </c>
      <c r="P125" s="57" t="s">
        <v>77</v>
      </c>
    </row>
    <row r="126" spans="1:16" ht="12.75" customHeight="1" thickBot="1" x14ac:dyDescent="0.25">
      <c r="A126" s="46" t="str">
        <f t="shared" si="18"/>
        <v> VB 7.72 </v>
      </c>
      <c r="B126" s="13" t="str">
        <f t="shared" si="19"/>
        <v>I</v>
      </c>
      <c r="C126" s="46">
        <f t="shared" si="20"/>
        <v>26738.738000000001</v>
      </c>
      <c r="D126" s="9" t="str">
        <f t="shared" si="21"/>
        <v>vis</v>
      </c>
      <c r="E126" s="54">
        <f>VLOOKUP(C126,Active!C$21:E$972,3,FALSE)</f>
        <v>-18455.962767368121</v>
      </c>
      <c r="F126" s="13" t="s">
        <v>31</v>
      </c>
      <c r="G126" s="9" t="str">
        <f t="shared" si="22"/>
        <v>26738.738</v>
      </c>
      <c r="H126" s="46">
        <f t="shared" si="23"/>
        <v>-18456</v>
      </c>
      <c r="I126" s="55" t="s">
        <v>346</v>
      </c>
      <c r="J126" s="56" t="s">
        <v>347</v>
      </c>
      <c r="K126" s="55">
        <v>-18456</v>
      </c>
      <c r="L126" s="55" t="s">
        <v>348</v>
      </c>
      <c r="M126" s="56" t="s">
        <v>75</v>
      </c>
      <c r="N126" s="56"/>
      <c r="O126" s="57" t="s">
        <v>76</v>
      </c>
      <c r="P126" s="57" t="s">
        <v>77</v>
      </c>
    </row>
    <row r="127" spans="1:16" ht="12.75" customHeight="1" thickBot="1" x14ac:dyDescent="0.25">
      <c r="A127" s="46" t="str">
        <f t="shared" si="18"/>
        <v> VB 7.72 </v>
      </c>
      <c r="B127" s="13" t="str">
        <f t="shared" si="19"/>
        <v>I</v>
      </c>
      <c r="C127" s="46">
        <f t="shared" si="20"/>
        <v>26752.719000000001</v>
      </c>
      <c r="D127" s="9" t="str">
        <f t="shared" si="21"/>
        <v>vis</v>
      </c>
      <c r="E127" s="54">
        <f>VLOOKUP(C127,Active!C$21:E$972,3,FALSE)</f>
        <v>-18445.946962440841</v>
      </c>
      <c r="F127" s="13" t="s">
        <v>31</v>
      </c>
      <c r="G127" s="9" t="str">
        <f t="shared" si="22"/>
        <v>26752.719</v>
      </c>
      <c r="H127" s="46">
        <f t="shared" si="23"/>
        <v>-18446</v>
      </c>
      <c r="I127" s="55" t="s">
        <v>349</v>
      </c>
      <c r="J127" s="56" t="s">
        <v>350</v>
      </c>
      <c r="K127" s="55">
        <v>-18446</v>
      </c>
      <c r="L127" s="55" t="s">
        <v>219</v>
      </c>
      <c r="M127" s="56" t="s">
        <v>75</v>
      </c>
      <c r="N127" s="56"/>
      <c r="O127" s="57" t="s">
        <v>76</v>
      </c>
      <c r="P127" s="57" t="s">
        <v>77</v>
      </c>
    </row>
    <row r="128" spans="1:16" ht="12.75" customHeight="1" thickBot="1" x14ac:dyDescent="0.25">
      <c r="A128" s="46" t="str">
        <f t="shared" si="18"/>
        <v> VB 7.72 </v>
      </c>
      <c r="B128" s="13" t="str">
        <f t="shared" si="19"/>
        <v>II</v>
      </c>
      <c r="C128" s="46">
        <f t="shared" si="20"/>
        <v>26761.668000000001</v>
      </c>
      <c r="D128" s="9" t="str">
        <f t="shared" si="21"/>
        <v>vis</v>
      </c>
      <c r="E128" s="54">
        <f>VLOOKUP(C128,Active!C$21:E$972,3,FALSE)</f>
        <v>-18439.536016278602</v>
      </c>
      <c r="F128" s="13" t="s">
        <v>31</v>
      </c>
      <c r="G128" s="9" t="str">
        <f t="shared" si="22"/>
        <v>26761.668</v>
      </c>
      <c r="H128" s="46">
        <f t="shared" si="23"/>
        <v>-18439.5</v>
      </c>
      <c r="I128" s="55" t="s">
        <v>351</v>
      </c>
      <c r="J128" s="56" t="s">
        <v>352</v>
      </c>
      <c r="K128" s="55">
        <v>-18439.5</v>
      </c>
      <c r="L128" s="55" t="s">
        <v>353</v>
      </c>
      <c r="M128" s="56" t="s">
        <v>75</v>
      </c>
      <c r="N128" s="56"/>
      <c r="O128" s="57" t="s">
        <v>76</v>
      </c>
      <c r="P128" s="57" t="s">
        <v>77</v>
      </c>
    </row>
    <row r="129" spans="1:16" ht="12.75" customHeight="1" thickBot="1" x14ac:dyDescent="0.25">
      <c r="A129" s="46" t="str">
        <f t="shared" si="18"/>
        <v> VB 5.16 </v>
      </c>
      <c r="B129" s="13" t="str">
        <f t="shared" si="19"/>
        <v>II</v>
      </c>
      <c r="C129" s="46">
        <f t="shared" si="20"/>
        <v>26792.39</v>
      </c>
      <c r="D129" s="9" t="str">
        <f t="shared" si="21"/>
        <v>vis</v>
      </c>
      <c r="E129" s="54">
        <f>VLOOKUP(C129,Active!C$21:E$972,3,FALSE)</f>
        <v>-18417.527178643533</v>
      </c>
      <c r="F129" s="13" t="s">
        <v>31</v>
      </c>
      <c r="G129" s="9" t="str">
        <f t="shared" si="22"/>
        <v>26792.390</v>
      </c>
      <c r="H129" s="46">
        <f t="shared" si="23"/>
        <v>-18417.5</v>
      </c>
      <c r="I129" s="55" t="s">
        <v>354</v>
      </c>
      <c r="J129" s="56" t="s">
        <v>355</v>
      </c>
      <c r="K129" s="55">
        <v>-18417.5</v>
      </c>
      <c r="L129" s="55" t="s">
        <v>356</v>
      </c>
      <c r="M129" s="56" t="s">
        <v>75</v>
      </c>
      <c r="N129" s="56"/>
      <c r="O129" s="57" t="s">
        <v>322</v>
      </c>
      <c r="P129" s="57" t="s">
        <v>323</v>
      </c>
    </row>
    <row r="130" spans="1:16" ht="12.75" customHeight="1" thickBot="1" x14ac:dyDescent="0.25">
      <c r="A130" s="46" t="str">
        <f t="shared" si="18"/>
        <v> VB 7.72 </v>
      </c>
      <c r="B130" s="13" t="str">
        <f t="shared" si="19"/>
        <v>II</v>
      </c>
      <c r="C130" s="46">
        <f t="shared" si="20"/>
        <v>27022.834999999999</v>
      </c>
      <c r="D130" s="9" t="str">
        <f t="shared" si="21"/>
        <v>vis</v>
      </c>
      <c r="E130" s="54">
        <f>VLOOKUP(C130,Active!C$21:E$972,3,FALSE)</f>
        <v>-18252.439404774206</v>
      </c>
      <c r="F130" s="13" t="s">
        <v>31</v>
      </c>
      <c r="G130" s="9" t="str">
        <f t="shared" si="22"/>
        <v>27022.835</v>
      </c>
      <c r="H130" s="46">
        <f t="shared" si="23"/>
        <v>-18252.5</v>
      </c>
      <c r="I130" s="55" t="s">
        <v>357</v>
      </c>
      <c r="J130" s="56" t="s">
        <v>358</v>
      </c>
      <c r="K130" s="55">
        <v>-18252.5</v>
      </c>
      <c r="L130" s="55" t="s">
        <v>145</v>
      </c>
      <c r="M130" s="56" t="s">
        <v>75</v>
      </c>
      <c r="N130" s="56"/>
      <c r="O130" s="57" t="s">
        <v>76</v>
      </c>
      <c r="P130" s="57" t="s">
        <v>77</v>
      </c>
    </row>
    <row r="131" spans="1:16" ht="12.75" customHeight="1" thickBot="1" x14ac:dyDescent="0.25">
      <c r="A131" s="46" t="str">
        <f t="shared" si="18"/>
        <v> VB 5.16 </v>
      </c>
      <c r="B131" s="13" t="str">
        <f t="shared" si="19"/>
        <v>II</v>
      </c>
      <c r="C131" s="46">
        <f t="shared" si="20"/>
        <v>27042.268</v>
      </c>
      <c r="D131" s="9" t="str">
        <f t="shared" si="21"/>
        <v>vis</v>
      </c>
      <c r="E131" s="54">
        <f>VLOOKUP(C131,Active!C$21:E$972,3,FALSE)</f>
        <v>-18238.517858593543</v>
      </c>
      <c r="F131" s="13" t="s">
        <v>31</v>
      </c>
      <c r="G131" s="9" t="str">
        <f t="shared" si="22"/>
        <v>27042.268</v>
      </c>
      <c r="H131" s="46">
        <f t="shared" si="23"/>
        <v>-18238.5</v>
      </c>
      <c r="I131" s="55" t="s">
        <v>359</v>
      </c>
      <c r="J131" s="56" t="s">
        <v>360</v>
      </c>
      <c r="K131" s="55">
        <v>-18238.5</v>
      </c>
      <c r="L131" s="55" t="s">
        <v>101</v>
      </c>
      <c r="M131" s="56" t="s">
        <v>75</v>
      </c>
      <c r="N131" s="56"/>
      <c r="O131" s="57" t="s">
        <v>322</v>
      </c>
      <c r="P131" s="57" t="s">
        <v>323</v>
      </c>
    </row>
    <row r="132" spans="1:16" ht="12.75" customHeight="1" thickBot="1" x14ac:dyDescent="0.25">
      <c r="A132" s="46" t="str">
        <f t="shared" si="18"/>
        <v> VB 7.72 </v>
      </c>
      <c r="B132" s="13" t="str">
        <f t="shared" si="19"/>
        <v>II</v>
      </c>
      <c r="C132" s="46">
        <f t="shared" si="20"/>
        <v>27043.762999999999</v>
      </c>
      <c r="D132" s="9" t="str">
        <f t="shared" si="21"/>
        <v>vis</v>
      </c>
      <c r="E132" s="54">
        <f>VLOOKUP(C132,Active!C$21:E$972,3,FALSE)</f>
        <v>-18237.446860212433</v>
      </c>
      <c r="F132" s="13" t="s">
        <v>31</v>
      </c>
      <c r="G132" s="9" t="str">
        <f t="shared" si="22"/>
        <v>27043.763</v>
      </c>
      <c r="H132" s="46">
        <f t="shared" si="23"/>
        <v>-18237.5</v>
      </c>
      <c r="I132" s="55" t="s">
        <v>361</v>
      </c>
      <c r="J132" s="56" t="s">
        <v>362</v>
      </c>
      <c r="K132" s="55">
        <v>-18237.5</v>
      </c>
      <c r="L132" s="55" t="s">
        <v>219</v>
      </c>
      <c r="M132" s="56" t="s">
        <v>75</v>
      </c>
      <c r="N132" s="56"/>
      <c r="O132" s="57" t="s">
        <v>76</v>
      </c>
      <c r="P132" s="57" t="s">
        <v>77</v>
      </c>
    </row>
    <row r="133" spans="1:16" ht="12.75" customHeight="1" thickBot="1" x14ac:dyDescent="0.25">
      <c r="A133" s="46" t="str">
        <f t="shared" si="18"/>
        <v> VB 5.16 </v>
      </c>
      <c r="B133" s="13" t="str">
        <f t="shared" si="19"/>
        <v>II</v>
      </c>
      <c r="C133" s="46">
        <f t="shared" si="20"/>
        <v>27102.324000000001</v>
      </c>
      <c r="D133" s="9" t="str">
        <f t="shared" si="21"/>
        <v>vis</v>
      </c>
      <c r="E133" s="54">
        <f>VLOOKUP(C133,Active!C$21:E$972,3,FALSE)</f>
        <v>-18195.494528308674</v>
      </c>
      <c r="F133" s="13" t="s">
        <v>31</v>
      </c>
      <c r="G133" s="9" t="str">
        <f t="shared" si="22"/>
        <v>27102.324</v>
      </c>
      <c r="H133" s="46">
        <f t="shared" si="23"/>
        <v>-18195.5</v>
      </c>
      <c r="I133" s="55" t="s">
        <v>363</v>
      </c>
      <c r="J133" s="56" t="s">
        <v>364</v>
      </c>
      <c r="K133" s="55">
        <v>-18195.5</v>
      </c>
      <c r="L133" s="55" t="s">
        <v>365</v>
      </c>
      <c r="M133" s="56" t="s">
        <v>75</v>
      </c>
      <c r="N133" s="56"/>
      <c r="O133" s="57" t="s">
        <v>322</v>
      </c>
      <c r="P133" s="57" t="s">
        <v>323</v>
      </c>
    </row>
    <row r="134" spans="1:16" ht="12.75" customHeight="1" thickBot="1" x14ac:dyDescent="0.25">
      <c r="A134" s="46" t="str">
        <f t="shared" si="18"/>
        <v> VB 7.72 </v>
      </c>
      <c r="B134" s="13" t="str">
        <f t="shared" si="19"/>
        <v>I</v>
      </c>
      <c r="C134" s="46">
        <f t="shared" si="20"/>
        <v>27168.558000000001</v>
      </c>
      <c r="D134" s="9" t="str">
        <f t="shared" si="21"/>
        <v>vis</v>
      </c>
      <c r="E134" s="54">
        <f>VLOOKUP(C134,Active!C$21:E$972,3,FALSE)</f>
        <v>-18148.045359897722</v>
      </c>
      <c r="F134" s="13" t="s">
        <v>31</v>
      </c>
      <c r="G134" s="9" t="str">
        <f t="shared" si="22"/>
        <v>27168.558</v>
      </c>
      <c r="H134" s="46">
        <f t="shared" si="23"/>
        <v>-18148</v>
      </c>
      <c r="I134" s="55" t="s">
        <v>366</v>
      </c>
      <c r="J134" s="56" t="s">
        <v>367</v>
      </c>
      <c r="K134" s="55">
        <v>-18148</v>
      </c>
      <c r="L134" s="55" t="s">
        <v>368</v>
      </c>
      <c r="M134" s="56" t="s">
        <v>75</v>
      </c>
      <c r="N134" s="56"/>
      <c r="O134" s="57" t="s">
        <v>76</v>
      </c>
      <c r="P134" s="57" t="s">
        <v>77</v>
      </c>
    </row>
    <row r="135" spans="1:16" ht="12.75" customHeight="1" thickBot="1" x14ac:dyDescent="0.25">
      <c r="A135" s="46" t="str">
        <f t="shared" si="18"/>
        <v> VB 5.16 </v>
      </c>
      <c r="B135" s="13" t="str">
        <f t="shared" si="19"/>
        <v>I</v>
      </c>
      <c r="C135" s="46">
        <f t="shared" si="20"/>
        <v>27397.530999999999</v>
      </c>
      <c r="D135" s="9" t="str">
        <f t="shared" si="21"/>
        <v>vis</v>
      </c>
      <c r="E135" s="54">
        <f>VLOOKUP(C135,Active!C$21:E$972,3,FALSE)</f>
        <v>-17984.012107511331</v>
      </c>
      <c r="F135" s="13" t="s">
        <v>31</v>
      </c>
      <c r="G135" s="9" t="str">
        <f t="shared" si="22"/>
        <v>27397.531</v>
      </c>
      <c r="H135" s="46">
        <f t="shared" si="23"/>
        <v>-17984</v>
      </c>
      <c r="I135" s="55" t="s">
        <v>369</v>
      </c>
      <c r="J135" s="56" t="s">
        <v>370</v>
      </c>
      <c r="K135" s="55">
        <v>-17984</v>
      </c>
      <c r="L135" s="55" t="s">
        <v>371</v>
      </c>
      <c r="M135" s="56" t="s">
        <v>75</v>
      </c>
      <c r="N135" s="56"/>
      <c r="O135" s="57" t="s">
        <v>322</v>
      </c>
      <c r="P135" s="57" t="s">
        <v>323</v>
      </c>
    </row>
    <row r="136" spans="1:16" ht="12.75" customHeight="1" thickBot="1" x14ac:dyDescent="0.25">
      <c r="A136" s="46" t="str">
        <f t="shared" si="18"/>
        <v> VB 5.16 </v>
      </c>
      <c r="B136" s="13" t="str">
        <f t="shared" si="19"/>
        <v>I</v>
      </c>
      <c r="C136" s="46">
        <f t="shared" si="20"/>
        <v>27397.552</v>
      </c>
      <c r="D136" s="9" t="str">
        <f t="shared" si="21"/>
        <v>vis</v>
      </c>
      <c r="E136" s="54">
        <f>VLOOKUP(C136,Active!C$21:E$972,3,FALSE)</f>
        <v>-17983.997063386916</v>
      </c>
      <c r="F136" s="13" t="s">
        <v>31</v>
      </c>
      <c r="G136" s="9" t="str">
        <f t="shared" si="22"/>
        <v>27397.552</v>
      </c>
      <c r="H136" s="46">
        <f t="shared" si="23"/>
        <v>-17984</v>
      </c>
      <c r="I136" s="55" t="s">
        <v>372</v>
      </c>
      <c r="J136" s="56" t="s">
        <v>373</v>
      </c>
      <c r="K136" s="55">
        <v>-17984</v>
      </c>
      <c r="L136" s="55" t="s">
        <v>336</v>
      </c>
      <c r="M136" s="56" t="s">
        <v>75</v>
      </c>
      <c r="N136" s="56"/>
      <c r="O136" s="57" t="s">
        <v>322</v>
      </c>
      <c r="P136" s="57" t="s">
        <v>323</v>
      </c>
    </row>
    <row r="137" spans="1:16" ht="12.75" customHeight="1" thickBot="1" x14ac:dyDescent="0.25">
      <c r="A137" s="46" t="str">
        <f t="shared" si="18"/>
        <v> VB 7.72 </v>
      </c>
      <c r="B137" s="13" t="str">
        <f t="shared" si="19"/>
        <v>I</v>
      </c>
      <c r="C137" s="46">
        <f t="shared" si="20"/>
        <v>27426.761999999999</v>
      </c>
      <c r="D137" s="9" t="str">
        <f t="shared" si="21"/>
        <v>vis</v>
      </c>
      <c r="E137" s="54">
        <f>VLOOKUP(C137,Active!C$21:E$972,3,FALSE)</f>
        <v>-17963.071402709866</v>
      </c>
      <c r="F137" s="13" t="s">
        <v>31</v>
      </c>
      <c r="G137" s="9" t="str">
        <f t="shared" si="22"/>
        <v>27426.762</v>
      </c>
      <c r="H137" s="46">
        <f t="shared" si="23"/>
        <v>-17963</v>
      </c>
      <c r="I137" s="55" t="s">
        <v>374</v>
      </c>
      <c r="J137" s="56" t="s">
        <v>375</v>
      </c>
      <c r="K137" s="55">
        <v>-17963</v>
      </c>
      <c r="L137" s="55" t="s">
        <v>376</v>
      </c>
      <c r="M137" s="56" t="s">
        <v>75</v>
      </c>
      <c r="N137" s="56"/>
      <c r="O137" s="57" t="s">
        <v>76</v>
      </c>
      <c r="P137" s="57" t="s">
        <v>77</v>
      </c>
    </row>
    <row r="138" spans="1:16" ht="12.75" customHeight="1" thickBot="1" x14ac:dyDescent="0.25">
      <c r="A138" s="46" t="str">
        <f t="shared" si="18"/>
        <v> VB 7.72 </v>
      </c>
      <c r="B138" s="13" t="str">
        <f t="shared" si="19"/>
        <v>I</v>
      </c>
      <c r="C138" s="46">
        <f t="shared" si="20"/>
        <v>27468.673999999999</v>
      </c>
      <c r="D138" s="9" t="str">
        <f t="shared" si="21"/>
        <v>vis</v>
      </c>
      <c r="E138" s="54">
        <f>VLOOKUP(C138,Active!C$21:E$972,3,FALSE)</f>
        <v>-17933.046195921212</v>
      </c>
      <c r="F138" s="13" t="s">
        <v>31</v>
      </c>
      <c r="G138" s="9" t="str">
        <f t="shared" si="22"/>
        <v>27468.674</v>
      </c>
      <c r="H138" s="46">
        <f t="shared" si="23"/>
        <v>-17933</v>
      </c>
      <c r="I138" s="55" t="s">
        <v>377</v>
      </c>
      <c r="J138" s="56" t="s">
        <v>378</v>
      </c>
      <c r="K138" s="55">
        <v>-17933</v>
      </c>
      <c r="L138" s="55" t="s">
        <v>379</v>
      </c>
      <c r="M138" s="56" t="s">
        <v>75</v>
      </c>
      <c r="N138" s="56"/>
      <c r="O138" s="57" t="s">
        <v>76</v>
      </c>
      <c r="P138" s="57" t="s">
        <v>77</v>
      </c>
    </row>
    <row r="139" spans="1:16" ht="12.75" customHeight="1" thickBot="1" x14ac:dyDescent="0.25">
      <c r="A139" s="46" t="str">
        <f t="shared" ref="A139:A170" si="24">P139</f>
        <v> VB 7.72 </v>
      </c>
      <c r="B139" s="13" t="str">
        <f t="shared" ref="B139:B170" si="25">IF(H139=INT(H139),"I","II")</f>
        <v>I</v>
      </c>
      <c r="C139" s="46">
        <f t="shared" ref="C139:C170" si="26">1*G139</f>
        <v>27475.63</v>
      </c>
      <c r="D139" s="9" t="str">
        <f t="shared" ref="D139:D170" si="27">VLOOKUP(F139,I$1:J$5,2,FALSE)</f>
        <v>vis</v>
      </c>
      <c r="E139" s="54">
        <f>VLOOKUP(C139,Active!C$21:E$972,3,FALSE)</f>
        <v>-17928.063008804824</v>
      </c>
      <c r="F139" s="13" t="s">
        <v>31</v>
      </c>
      <c r="G139" s="9" t="str">
        <f t="shared" ref="G139:G170" si="28">MID(I139,3,LEN(I139)-3)</f>
        <v>27475.630</v>
      </c>
      <c r="H139" s="46">
        <f t="shared" ref="H139:H170" si="29">1*K139</f>
        <v>-17928</v>
      </c>
      <c r="I139" s="55" t="s">
        <v>380</v>
      </c>
      <c r="J139" s="56" t="s">
        <v>381</v>
      </c>
      <c r="K139" s="55">
        <v>-17928</v>
      </c>
      <c r="L139" s="55" t="s">
        <v>382</v>
      </c>
      <c r="M139" s="56" t="s">
        <v>75</v>
      </c>
      <c r="N139" s="56"/>
      <c r="O139" s="57" t="s">
        <v>76</v>
      </c>
      <c r="P139" s="57" t="s">
        <v>77</v>
      </c>
    </row>
    <row r="140" spans="1:16" ht="12.75" customHeight="1" thickBot="1" x14ac:dyDescent="0.25">
      <c r="A140" s="46" t="str">
        <f t="shared" si="24"/>
        <v> VB 5.16 </v>
      </c>
      <c r="B140" s="13" t="str">
        <f t="shared" si="25"/>
        <v>II</v>
      </c>
      <c r="C140" s="46">
        <f t="shared" si="26"/>
        <v>27483.362000000001</v>
      </c>
      <c r="D140" s="9" t="str">
        <f t="shared" si="27"/>
        <v>vis</v>
      </c>
      <c r="E140" s="54">
        <f>VLOOKUP(C140,Active!C$21:E$972,3,FALSE)</f>
        <v>-17922.523905471891</v>
      </c>
      <c r="F140" s="13" t="s">
        <v>31</v>
      </c>
      <c r="G140" s="9" t="str">
        <f t="shared" si="28"/>
        <v>27483.362</v>
      </c>
      <c r="H140" s="46">
        <f t="shared" si="29"/>
        <v>-17922.5</v>
      </c>
      <c r="I140" s="55" t="s">
        <v>383</v>
      </c>
      <c r="J140" s="56" t="s">
        <v>384</v>
      </c>
      <c r="K140" s="55">
        <v>-17922.5</v>
      </c>
      <c r="L140" s="55" t="s">
        <v>118</v>
      </c>
      <c r="M140" s="56" t="s">
        <v>75</v>
      </c>
      <c r="N140" s="56"/>
      <c r="O140" s="57" t="s">
        <v>322</v>
      </c>
      <c r="P140" s="57" t="s">
        <v>323</v>
      </c>
    </row>
    <row r="141" spans="1:16" ht="12.75" customHeight="1" thickBot="1" x14ac:dyDescent="0.25">
      <c r="A141" s="46" t="str">
        <f t="shared" si="24"/>
        <v> VB 7.72 </v>
      </c>
      <c r="B141" s="13" t="str">
        <f t="shared" si="25"/>
        <v>II</v>
      </c>
      <c r="C141" s="46">
        <f t="shared" si="26"/>
        <v>27533.548999999999</v>
      </c>
      <c r="D141" s="9" t="str">
        <f t="shared" si="27"/>
        <v>vis</v>
      </c>
      <c r="E141" s="54">
        <f>VLOOKUP(C141,Active!C$21:E$972,3,FALSE)</f>
        <v>-17886.570597276099</v>
      </c>
      <c r="F141" s="13" t="s">
        <v>31</v>
      </c>
      <c r="G141" s="9" t="str">
        <f t="shared" si="28"/>
        <v>27533.549</v>
      </c>
      <c r="H141" s="46">
        <f t="shared" si="29"/>
        <v>-17886.5</v>
      </c>
      <c r="I141" s="55" t="s">
        <v>385</v>
      </c>
      <c r="J141" s="56" t="s">
        <v>386</v>
      </c>
      <c r="K141" s="55">
        <v>-17886.5</v>
      </c>
      <c r="L141" s="55" t="s">
        <v>387</v>
      </c>
      <c r="M141" s="56" t="s">
        <v>75</v>
      </c>
      <c r="N141" s="56"/>
      <c r="O141" s="57" t="s">
        <v>76</v>
      </c>
      <c r="P141" s="57" t="s">
        <v>77</v>
      </c>
    </row>
    <row r="142" spans="1:16" ht="12.75" customHeight="1" thickBot="1" x14ac:dyDescent="0.25">
      <c r="A142" s="46" t="str">
        <f t="shared" si="24"/>
        <v> VB 7.72 </v>
      </c>
      <c r="B142" s="13" t="str">
        <f t="shared" si="25"/>
        <v>I</v>
      </c>
      <c r="C142" s="46">
        <f t="shared" si="26"/>
        <v>27715.842000000001</v>
      </c>
      <c r="D142" s="9" t="str">
        <f t="shared" si="27"/>
        <v>vis</v>
      </c>
      <c r="E142" s="54">
        <f>VLOOKUP(C142,Active!C$21:E$972,3,FALSE)</f>
        <v>-17755.978284307876</v>
      </c>
      <c r="F142" s="13" t="s">
        <v>31</v>
      </c>
      <c r="G142" s="9" t="str">
        <f t="shared" si="28"/>
        <v>27715.842</v>
      </c>
      <c r="H142" s="46">
        <f t="shared" si="29"/>
        <v>-17756</v>
      </c>
      <c r="I142" s="55" t="s">
        <v>388</v>
      </c>
      <c r="J142" s="56" t="s">
        <v>389</v>
      </c>
      <c r="K142" s="55">
        <v>-17756</v>
      </c>
      <c r="L142" s="55" t="s">
        <v>139</v>
      </c>
      <c r="M142" s="56" t="s">
        <v>75</v>
      </c>
      <c r="N142" s="56"/>
      <c r="O142" s="57" t="s">
        <v>76</v>
      </c>
      <c r="P142" s="57" t="s">
        <v>77</v>
      </c>
    </row>
    <row r="143" spans="1:16" ht="12.75" customHeight="1" thickBot="1" x14ac:dyDescent="0.25">
      <c r="A143" s="46" t="str">
        <f t="shared" si="24"/>
        <v> VB 7.72 </v>
      </c>
      <c r="B143" s="13" t="str">
        <f t="shared" si="25"/>
        <v>II</v>
      </c>
      <c r="C143" s="46">
        <f t="shared" si="26"/>
        <v>28161.710999999999</v>
      </c>
      <c r="D143" s="9" t="str">
        <f t="shared" si="27"/>
        <v>vis</v>
      </c>
      <c r="E143" s="54">
        <f>VLOOKUP(C143,Active!C$21:E$972,3,FALSE)</f>
        <v>-17436.563583848572</v>
      </c>
      <c r="F143" s="13" t="s">
        <v>31</v>
      </c>
      <c r="G143" s="9" t="str">
        <f t="shared" si="28"/>
        <v>28161.711</v>
      </c>
      <c r="H143" s="46">
        <f t="shared" si="29"/>
        <v>-17436.5</v>
      </c>
      <c r="I143" s="55" t="s">
        <v>390</v>
      </c>
      <c r="J143" s="56" t="s">
        <v>391</v>
      </c>
      <c r="K143" s="55">
        <v>-17436.5</v>
      </c>
      <c r="L143" s="55" t="s">
        <v>241</v>
      </c>
      <c r="M143" s="56" t="s">
        <v>75</v>
      </c>
      <c r="N143" s="56"/>
      <c r="O143" s="57" t="s">
        <v>76</v>
      </c>
      <c r="P143" s="57" t="s">
        <v>77</v>
      </c>
    </row>
    <row r="144" spans="1:16" ht="12.75" customHeight="1" thickBot="1" x14ac:dyDescent="0.25">
      <c r="A144" s="46" t="str">
        <f t="shared" si="24"/>
        <v> VB 5.16 </v>
      </c>
      <c r="B144" s="13" t="str">
        <f t="shared" si="25"/>
        <v>I</v>
      </c>
      <c r="C144" s="46">
        <f t="shared" si="26"/>
        <v>28183.424999999999</v>
      </c>
      <c r="D144" s="9" t="str">
        <f t="shared" si="27"/>
        <v>vis</v>
      </c>
      <c r="E144" s="54">
        <f>VLOOKUP(C144,Active!C$21:E$972,3,FALSE)</f>
        <v>-17421.007959201484</v>
      </c>
      <c r="F144" s="13" t="s">
        <v>31</v>
      </c>
      <c r="G144" s="9" t="str">
        <f t="shared" si="28"/>
        <v>28183.425</v>
      </c>
      <c r="H144" s="46">
        <f t="shared" si="29"/>
        <v>-17421</v>
      </c>
      <c r="I144" s="55" t="s">
        <v>392</v>
      </c>
      <c r="J144" s="56" t="s">
        <v>393</v>
      </c>
      <c r="K144" s="55">
        <v>-17421</v>
      </c>
      <c r="L144" s="55" t="s">
        <v>165</v>
      </c>
      <c r="M144" s="56" t="s">
        <v>75</v>
      </c>
      <c r="N144" s="56"/>
      <c r="O144" s="57" t="s">
        <v>322</v>
      </c>
      <c r="P144" s="57" t="s">
        <v>323</v>
      </c>
    </row>
    <row r="145" spans="1:16" ht="12.75" customHeight="1" thickBot="1" x14ac:dyDescent="0.25">
      <c r="A145" s="46" t="str">
        <f t="shared" si="24"/>
        <v> VB 5.16 </v>
      </c>
      <c r="B145" s="13" t="str">
        <f t="shared" si="25"/>
        <v>II</v>
      </c>
      <c r="C145" s="46">
        <f t="shared" si="26"/>
        <v>28248.324000000001</v>
      </c>
      <c r="D145" s="9" t="str">
        <f t="shared" si="27"/>
        <v>vis</v>
      </c>
      <c r="E145" s="54">
        <f>VLOOKUP(C145,Active!C$21:E$972,3,FALSE)</f>
        <v>-17374.515167271322</v>
      </c>
      <c r="F145" s="13" t="s">
        <v>31</v>
      </c>
      <c r="G145" s="9" t="str">
        <f t="shared" si="28"/>
        <v>28248.324</v>
      </c>
      <c r="H145" s="46">
        <f t="shared" si="29"/>
        <v>-17374.5</v>
      </c>
      <c r="I145" s="55" t="s">
        <v>394</v>
      </c>
      <c r="J145" s="56" t="s">
        <v>395</v>
      </c>
      <c r="K145" s="55">
        <v>-17374.5</v>
      </c>
      <c r="L145" s="55" t="s">
        <v>254</v>
      </c>
      <c r="M145" s="56" t="s">
        <v>75</v>
      </c>
      <c r="N145" s="56"/>
      <c r="O145" s="57" t="s">
        <v>322</v>
      </c>
      <c r="P145" s="57" t="s">
        <v>323</v>
      </c>
    </row>
    <row r="146" spans="1:16" ht="12.75" customHeight="1" thickBot="1" x14ac:dyDescent="0.25">
      <c r="A146" s="46" t="str">
        <f t="shared" si="24"/>
        <v> VB 5.16 </v>
      </c>
      <c r="B146" s="13" t="str">
        <f t="shared" si="25"/>
        <v>I</v>
      </c>
      <c r="C146" s="46">
        <f t="shared" si="26"/>
        <v>28250.41</v>
      </c>
      <c r="D146" s="9" t="str">
        <f t="shared" si="27"/>
        <v>vis</v>
      </c>
      <c r="E146" s="54">
        <f>VLOOKUP(C146,Active!C$21:E$972,3,FALSE)</f>
        <v>-17373.020784245909</v>
      </c>
      <c r="F146" s="13" t="s">
        <v>31</v>
      </c>
      <c r="G146" s="9" t="str">
        <f t="shared" si="28"/>
        <v>28250.410</v>
      </c>
      <c r="H146" s="46">
        <f t="shared" si="29"/>
        <v>-17373</v>
      </c>
      <c r="I146" s="55" t="s">
        <v>396</v>
      </c>
      <c r="J146" s="56" t="s">
        <v>397</v>
      </c>
      <c r="K146" s="55">
        <v>-17373</v>
      </c>
      <c r="L146" s="55" t="s">
        <v>124</v>
      </c>
      <c r="M146" s="56" t="s">
        <v>75</v>
      </c>
      <c r="N146" s="56"/>
      <c r="O146" s="57" t="s">
        <v>322</v>
      </c>
      <c r="P146" s="57" t="s">
        <v>323</v>
      </c>
    </row>
    <row r="147" spans="1:16" ht="12.75" customHeight="1" thickBot="1" x14ac:dyDescent="0.25">
      <c r="A147" s="46" t="str">
        <f t="shared" si="24"/>
        <v> VB 5.16 </v>
      </c>
      <c r="B147" s="13" t="str">
        <f t="shared" si="25"/>
        <v>II</v>
      </c>
      <c r="C147" s="46">
        <f t="shared" si="26"/>
        <v>28781.547999999999</v>
      </c>
      <c r="D147" s="9" t="str">
        <f t="shared" si="27"/>
        <v>vis</v>
      </c>
      <c r="E147" s="54">
        <f>VLOOKUP(C147,Active!C$21:E$972,3,FALSE)</f>
        <v>-16992.520491172039</v>
      </c>
      <c r="F147" s="13" t="s">
        <v>31</v>
      </c>
      <c r="G147" s="9" t="str">
        <f t="shared" si="28"/>
        <v>28781.548</v>
      </c>
      <c r="H147" s="46">
        <f t="shared" si="29"/>
        <v>-16992.5</v>
      </c>
      <c r="I147" s="55" t="s">
        <v>398</v>
      </c>
      <c r="J147" s="56" t="s">
        <v>399</v>
      </c>
      <c r="K147" s="55">
        <v>-16992.5</v>
      </c>
      <c r="L147" s="55" t="s">
        <v>124</v>
      </c>
      <c r="M147" s="56" t="s">
        <v>75</v>
      </c>
      <c r="N147" s="56"/>
      <c r="O147" s="57" t="s">
        <v>322</v>
      </c>
      <c r="P147" s="57" t="s">
        <v>323</v>
      </c>
    </row>
    <row r="148" spans="1:16" ht="12.75" customHeight="1" thickBot="1" x14ac:dyDescent="0.25">
      <c r="A148" s="46" t="str">
        <f t="shared" si="24"/>
        <v> VB 5.16 </v>
      </c>
      <c r="B148" s="13" t="str">
        <f t="shared" si="25"/>
        <v>II</v>
      </c>
      <c r="C148" s="46">
        <f t="shared" si="26"/>
        <v>28781.572</v>
      </c>
      <c r="D148" s="9" t="str">
        <f t="shared" si="27"/>
        <v>vis</v>
      </c>
      <c r="E148" s="54">
        <f>VLOOKUP(C148,Active!C$21:E$972,3,FALSE)</f>
        <v>-16992.503297886989</v>
      </c>
      <c r="F148" s="13" t="s">
        <v>31</v>
      </c>
      <c r="G148" s="9" t="str">
        <f t="shared" si="28"/>
        <v>28781.572</v>
      </c>
      <c r="H148" s="46">
        <f t="shared" si="29"/>
        <v>-16992.5</v>
      </c>
      <c r="I148" s="55" t="s">
        <v>400</v>
      </c>
      <c r="J148" s="56" t="s">
        <v>401</v>
      </c>
      <c r="K148" s="55">
        <v>-16992.5</v>
      </c>
      <c r="L148" s="55" t="s">
        <v>402</v>
      </c>
      <c r="M148" s="56" t="s">
        <v>75</v>
      </c>
      <c r="N148" s="56"/>
      <c r="O148" s="57" t="s">
        <v>322</v>
      </c>
      <c r="P148" s="57" t="s">
        <v>323</v>
      </c>
    </row>
    <row r="149" spans="1:16" ht="12.75" customHeight="1" thickBot="1" x14ac:dyDescent="0.25">
      <c r="A149" s="46" t="str">
        <f t="shared" si="24"/>
        <v> VB 7.72 </v>
      </c>
      <c r="B149" s="13" t="str">
        <f t="shared" si="25"/>
        <v>II</v>
      </c>
      <c r="C149" s="46">
        <f t="shared" si="26"/>
        <v>28796.859</v>
      </c>
      <c r="D149" s="9" t="str">
        <f t="shared" si="27"/>
        <v>vis</v>
      </c>
      <c r="E149" s="54">
        <f>VLOOKUP(C149,Active!C$21:E$972,3,FALSE)</f>
        <v>-16981.551891698353</v>
      </c>
      <c r="F149" s="13" t="s">
        <v>31</v>
      </c>
      <c r="G149" s="9" t="str">
        <f t="shared" si="28"/>
        <v>28796.859</v>
      </c>
      <c r="H149" s="46">
        <f t="shared" si="29"/>
        <v>-16981.5</v>
      </c>
      <c r="I149" s="55" t="s">
        <v>403</v>
      </c>
      <c r="J149" s="56" t="s">
        <v>404</v>
      </c>
      <c r="K149" s="55">
        <v>-16981.5</v>
      </c>
      <c r="L149" s="55" t="s">
        <v>405</v>
      </c>
      <c r="M149" s="56" t="s">
        <v>75</v>
      </c>
      <c r="N149" s="56"/>
      <c r="O149" s="57" t="s">
        <v>76</v>
      </c>
      <c r="P149" s="57" t="s">
        <v>77</v>
      </c>
    </row>
    <row r="150" spans="1:16" ht="12.75" customHeight="1" thickBot="1" x14ac:dyDescent="0.25">
      <c r="A150" s="46" t="str">
        <f t="shared" si="24"/>
        <v> VB 7.72 </v>
      </c>
      <c r="B150" s="13" t="str">
        <f t="shared" si="25"/>
        <v>I</v>
      </c>
      <c r="C150" s="46">
        <f t="shared" si="26"/>
        <v>28847.829000000002</v>
      </c>
      <c r="D150" s="9" t="str">
        <f t="shared" si="27"/>
        <v>vis</v>
      </c>
      <c r="E150" s="54">
        <f>VLOOKUP(C150,Active!C$21:E$972,3,FALSE)</f>
        <v>-16945.03765257787</v>
      </c>
      <c r="F150" s="13" t="s">
        <v>31</v>
      </c>
      <c r="G150" s="9" t="str">
        <f t="shared" si="28"/>
        <v>28847.829</v>
      </c>
      <c r="H150" s="46">
        <f t="shared" si="29"/>
        <v>-16945</v>
      </c>
      <c r="I150" s="55" t="s">
        <v>406</v>
      </c>
      <c r="J150" s="56" t="s">
        <v>407</v>
      </c>
      <c r="K150" s="55">
        <v>-16945</v>
      </c>
      <c r="L150" s="55" t="s">
        <v>408</v>
      </c>
      <c r="M150" s="56" t="s">
        <v>75</v>
      </c>
      <c r="N150" s="56"/>
      <c r="O150" s="57" t="s">
        <v>76</v>
      </c>
      <c r="P150" s="57" t="s">
        <v>77</v>
      </c>
    </row>
    <row r="151" spans="1:16" ht="12.75" customHeight="1" thickBot="1" x14ac:dyDescent="0.25">
      <c r="A151" s="46" t="str">
        <f t="shared" si="24"/>
        <v> VB 7.72 </v>
      </c>
      <c r="B151" s="13" t="str">
        <f t="shared" si="25"/>
        <v>II</v>
      </c>
      <c r="C151" s="46">
        <f t="shared" si="26"/>
        <v>28873.757000000001</v>
      </c>
      <c r="D151" s="9" t="str">
        <f t="shared" si="27"/>
        <v>vis</v>
      </c>
      <c r="E151" s="54">
        <f>VLOOKUP(C151,Active!C$21:E$972,3,FALSE)</f>
        <v>-16926.463173631117</v>
      </c>
      <c r="F151" s="13" t="s">
        <v>31</v>
      </c>
      <c r="G151" s="9" t="str">
        <f t="shared" si="28"/>
        <v>28873.757</v>
      </c>
      <c r="H151" s="46">
        <f t="shared" si="29"/>
        <v>-16926.5</v>
      </c>
      <c r="I151" s="55" t="s">
        <v>409</v>
      </c>
      <c r="J151" s="56" t="s">
        <v>410</v>
      </c>
      <c r="K151" s="55">
        <v>-16926.5</v>
      </c>
      <c r="L151" s="55" t="s">
        <v>284</v>
      </c>
      <c r="M151" s="56" t="s">
        <v>75</v>
      </c>
      <c r="N151" s="56"/>
      <c r="O151" s="57" t="s">
        <v>76</v>
      </c>
      <c r="P151" s="57" t="s">
        <v>77</v>
      </c>
    </row>
    <row r="152" spans="1:16" ht="12.75" customHeight="1" thickBot="1" x14ac:dyDescent="0.25">
      <c r="A152" s="46" t="str">
        <f t="shared" si="24"/>
        <v> VB 7.72 </v>
      </c>
      <c r="B152" s="13" t="str">
        <f t="shared" si="25"/>
        <v>I</v>
      </c>
      <c r="C152" s="46">
        <f t="shared" si="26"/>
        <v>28966.595000000001</v>
      </c>
      <c r="D152" s="9" t="str">
        <f t="shared" si="27"/>
        <v>vis</v>
      </c>
      <c r="E152" s="54">
        <f>VLOOKUP(C152,Active!C$21:E$972,3,FALSE)</f>
        <v>-16859.955248744569</v>
      </c>
      <c r="F152" s="13" t="s">
        <v>31</v>
      </c>
      <c r="G152" s="9" t="str">
        <f t="shared" si="28"/>
        <v>28966.595</v>
      </c>
      <c r="H152" s="46">
        <f t="shared" si="29"/>
        <v>-16860</v>
      </c>
      <c r="I152" s="55" t="s">
        <v>411</v>
      </c>
      <c r="J152" s="56" t="s">
        <v>412</v>
      </c>
      <c r="K152" s="55">
        <v>-16860</v>
      </c>
      <c r="L152" s="55" t="s">
        <v>413</v>
      </c>
      <c r="M152" s="56" t="s">
        <v>75</v>
      </c>
      <c r="N152" s="56"/>
      <c r="O152" s="57" t="s">
        <v>76</v>
      </c>
      <c r="P152" s="57" t="s">
        <v>77</v>
      </c>
    </row>
    <row r="153" spans="1:16" ht="12.75" customHeight="1" thickBot="1" x14ac:dyDescent="0.25">
      <c r="A153" s="46" t="str">
        <f t="shared" si="24"/>
        <v> VB 7.72 </v>
      </c>
      <c r="B153" s="13" t="str">
        <f t="shared" si="25"/>
        <v>I</v>
      </c>
      <c r="C153" s="46">
        <f t="shared" si="26"/>
        <v>28973.558000000001</v>
      </c>
      <c r="D153" s="9" t="str">
        <f t="shared" si="27"/>
        <v>vis</v>
      </c>
      <c r="E153" s="54">
        <f>VLOOKUP(C153,Active!C$21:E$972,3,FALSE)</f>
        <v>-16854.967046920046</v>
      </c>
      <c r="F153" s="13" t="s">
        <v>31</v>
      </c>
      <c r="G153" s="9" t="str">
        <f t="shared" si="28"/>
        <v>28973.558</v>
      </c>
      <c r="H153" s="46">
        <f t="shared" si="29"/>
        <v>-16855</v>
      </c>
      <c r="I153" s="55" t="s">
        <v>414</v>
      </c>
      <c r="J153" s="56" t="s">
        <v>415</v>
      </c>
      <c r="K153" s="55">
        <v>-16855</v>
      </c>
      <c r="L153" s="55" t="s">
        <v>416</v>
      </c>
      <c r="M153" s="56" t="s">
        <v>75</v>
      </c>
      <c r="N153" s="56"/>
      <c r="O153" s="57" t="s">
        <v>76</v>
      </c>
      <c r="P153" s="57" t="s">
        <v>77</v>
      </c>
    </row>
    <row r="154" spans="1:16" ht="12.75" customHeight="1" thickBot="1" x14ac:dyDescent="0.25">
      <c r="A154" s="46" t="str">
        <f t="shared" si="24"/>
        <v> VB 5.16 </v>
      </c>
      <c r="B154" s="13" t="str">
        <f t="shared" si="25"/>
        <v>I</v>
      </c>
      <c r="C154" s="46">
        <f t="shared" si="26"/>
        <v>28976.34</v>
      </c>
      <c r="D154" s="9" t="str">
        <f t="shared" si="27"/>
        <v>vis</v>
      </c>
      <c r="E154" s="54">
        <f>VLOOKUP(C154,Active!C$21:E$972,3,FALSE)</f>
        <v>-16852.974058628242</v>
      </c>
      <c r="F154" s="13" t="s">
        <v>31</v>
      </c>
      <c r="G154" s="9" t="str">
        <f t="shared" si="28"/>
        <v>28976.340</v>
      </c>
      <c r="H154" s="46">
        <f t="shared" si="29"/>
        <v>-16853</v>
      </c>
      <c r="I154" s="55" t="s">
        <v>417</v>
      </c>
      <c r="J154" s="56" t="s">
        <v>418</v>
      </c>
      <c r="K154" s="55">
        <v>-16853</v>
      </c>
      <c r="L154" s="55" t="s">
        <v>419</v>
      </c>
      <c r="M154" s="56" t="s">
        <v>75</v>
      </c>
      <c r="N154" s="56"/>
      <c r="O154" s="57" t="s">
        <v>322</v>
      </c>
      <c r="P154" s="57" t="s">
        <v>323</v>
      </c>
    </row>
    <row r="155" spans="1:16" ht="12.75" customHeight="1" thickBot="1" x14ac:dyDescent="0.25">
      <c r="A155" s="46" t="str">
        <f t="shared" si="24"/>
        <v> VB 5.16 </v>
      </c>
      <c r="B155" s="13" t="str">
        <f t="shared" si="25"/>
        <v>I</v>
      </c>
      <c r="C155" s="46">
        <f t="shared" si="26"/>
        <v>28983.309000000001</v>
      </c>
      <c r="D155" s="9" t="str">
        <f t="shared" si="27"/>
        <v>vis</v>
      </c>
      <c r="E155" s="54">
        <f>VLOOKUP(C155,Active!C$21:E$972,3,FALSE)</f>
        <v>-16847.981558482457</v>
      </c>
      <c r="F155" s="13" t="s">
        <v>31</v>
      </c>
      <c r="G155" s="9" t="str">
        <f t="shared" si="28"/>
        <v>28983.309</v>
      </c>
      <c r="H155" s="46">
        <f t="shared" si="29"/>
        <v>-16848</v>
      </c>
      <c r="I155" s="55" t="s">
        <v>420</v>
      </c>
      <c r="J155" s="56" t="s">
        <v>421</v>
      </c>
      <c r="K155" s="55">
        <v>-16848</v>
      </c>
      <c r="L155" s="55" t="s">
        <v>197</v>
      </c>
      <c r="M155" s="56" t="s">
        <v>75</v>
      </c>
      <c r="N155" s="56"/>
      <c r="O155" s="57" t="s">
        <v>322</v>
      </c>
      <c r="P155" s="57" t="s">
        <v>323</v>
      </c>
    </row>
    <row r="156" spans="1:16" ht="12.75" customHeight="1" thickBot="1" x14ac:dyDescent="0.25">
      <c r="A156" s="46" t="str">
        <f t="shared" si="24"/>
        <v> VB 5.16 </v>
      </c>
      <c r="B156" s="13" t="str">
        <f t="shared" si="25"/>
        <v>II</v>
      </c>
      <c r="C156" s="46">
        <f t="shared" si="26"/>
        <v>28992.345000000001</v>
      </c>
      <c r="D156" s="9" t="str">
        <f t="shared" si="27"/>
        <v>vis</v>
      </c>
      <c r="E156" s="54">
        <f>VLOOKUP(C156,Active!C$21:E$972,3,FALSE)</f>
        <v>-16841.508286661923</v>
      </c>
      <c r="F156" s="13" t="s">
        <v>31</v>
      </c>
      <c r="G156" s="9" t="str">
        <f t="shared" si="28"/>
        <v>28992.345</v>
      </c>
      <c r="H156" s="46">
        <f t="shared" si="29"/>
        <v>-16841.5</v>
      </c>
      <c r="I156" s="55" t="s">
        <v>422</v>
      </c>
      <c r="J156" s="56" t="s">
        <v>423</v>
      </c>
      <c r="K156" s="55">
        <v>-16841.5</v>
      </c>
      <c r="L156" s="55" t="s">
        <v>98</v>
      </c>
      <c r="M156" s="56" t="s">
        <v>75</v>
      </c>
      <c r="N156" s="56"/>
      <c r="O156" s="57" t="s">
        <v>322</v>
      </c>
      <c r="P156" s="57" t="s">
        <v>323</v>
      </c>
    </row>
    <row r="157" spans="1:16" ht="12.75" customHeight="1" thickBot="1" x14ac:dyDescent="0.25">
      <c r="A157" s="46" t="str">
        <f t="shared" si="24"/>
        <v> VB 5.16 </v>
      </c>
      <c r="B157" s="13" t="str">
        <f t="shared" si="25"/>
        <v>I</v>
      </c>
      <c r="C157" s="46">
        <f t="shared" si="26"/>
        <v>29160.566999999999</v>
      </c>
      <c r="D157" s="9" t="str">
        <f t="shared" si="27"/>
        <v>vis</v>
      </c>
      <c r="E157" s="54">
        <f>VLOOKUP(C157,Active!C$21:E$972,3,FALSE)</f>
        <v>-16720.996253439913</v>
      </c>
      <c r="F157" s="13" t="s">
        <v>31</v>
      </c>
      <c r="G157" s="9" t="str">
        <f t="shared" si="28"/>
        <v>29160.567</v>
      </c>
      <c r="H157" s="46">
        <f t="shared" si="29"/>
        <v>-16721</v>
      </c>
      <c r="I157" s="55" t="s">
        <v>424</v>
      </c>
      <c r="J157" s="56" t="s">
        <v>425</v>
      </c>
      <c r="K157" s="55">
        <v>-16721</v>
      </c>
      <c r="L157" s="55" t="s">
        <v>426</v>
      </c>
      <c r="M157" s="56" t="s">
        <v>75</v>
      </c>
      <c r="N157" s="56"/>
      <c r="O157" s="57" t="s">
        <v>322</v>
      </c>
      <c r="P157" s="57" t="s">
        <v>323</v>
      </c>
    </row>
    <row r="158" spans="1:16" ht="12.75" customHeight="1" thickBot="1" x14ac:dyDescent="0.25">
      <c r="A158" s="46" t="str">
        <f t="shared" si="24"/>
        <v> VB 5.16 </v>
      </c>
      <c r="B158" s="13" t="str">
        <f t="shared" si="25"/>
        <v>II</v>
      </c>
      <c r="C158" s="46">
        <f t="shared" si="26"/>
        <v>29176.583999999999</v>
      </c>
      <c r="D158" s="9" t="str">
        <f t="shared" si="27"/>
        <v>vis</v>
      </c>
      <c r="E158" s="54">
        <f>VLOOKUP(C158,Active!C$21:E$972,3,FALSE)</f>
        <v>-16709.521884831069</v>
      </c>
      <c r="F158" s="13" t="s">
        <v>31</v>
      </c>
      <c r="G158" s="9" t="str">
        <f t="shared" si="28"/>
        <v>29176.584</v>
      </c>
      <c r="H158" s="46">
        <f t="shared" si="29"/>
        <v>-16709.5</v>
      </c>
      <c r="I158" s="55" t="s">
        <v>427</v>
      </c>
      <c r="J158" s="56" t="s">
        <v>428</v>
      </c>
      <c r="K158" s="55">
        <v>-16709.5</v>
      </c>
      <c r="L158" s="55" t="s">
        <v>429</v>
      </c>
      <c r="M158" s="56" t="s">
        <v>75</v>
      </c>
      <c r="N158" s="56"/>
      <c r="O158" s="57" t="s">
        <v>322</v>
      </c>
      <c r="P158" s="57" t="s">
        <v>323</v>
      </c>
    </row>
    <row r="159" spans="1:16" ht="12.75" customHeight="1" thickBot="1" x14ac:dyDescent="0.25">
      <c r="A159" s="46" t="str">
        <f t="shared" si="24"/>
        <v> VB 5.16 </v>
      </c>
      <c r="B159" s="13" t="str">
        <f t="shared" si="25"/>
        <v>II</v>
      </c>
      <c r="C159" s="46">
        <f t="shared" si="26"/>
        <v>29193.384999999998</v>
      </c>
      <c r="D159" s="9" t="str">
        <f t="shared" si="27"/>
        <v>vis</v>
      </c>
      <c r="E159" s="54">
        <f>VLOOKUP(C159,Active!C$21:E$972,3,FALSE)</f>
        <v>-16697.485868910662</v>
      </c>
      <c r="F159" s="13" t="s">
        <v>31</v>
      </c>
      <c r="G159" s="9" t="str">
        <f t="shared" si="28"/>
        <v>29193.385</v>
      </c>
      <c r="H159" s="46">
        <f t="shared" si="29"/>
        <v>-16697.5</v>
      </c>
      <c r="I159" s="55" t="s">
        <v>430</v>
      </c>
      <c r="J159" s="56" t="s">
        <v>431</v>
      </c>
      <c r="K159" s="55">
        <v>-16697.5</v>
      </c>
      <c r="L159" s="55" t="s">
        <v>432</v>
      </c>
      <c r="M159" s="56" t="s">
        <v>75</v>
      </c>
      <c r="N159" s="56"/>
      <c r="O159" s="57" t="s">
        <v>322</v>
      </c>
      <c r="P159" s="57" t="s">
        <v>323</v>
      </c>
    </row>
    <row r="160" spans="1:16" ht="12.75" customHeight="1" thickBot="1" x14ac:dyDescent="0.25">
      <c r="A160" s="46" t="str">
        <f t="shared" si="24"/>
        <v> VB 7.72 </v>
      </c>
      <c r="B160" s="13" t="str">
        <f t="shared" si="25"/>
        <v>I</v>
      </c>
      <c r="C160" s="46">
        <f t="shared" si="26"/>
        <v>29217.793000000001</v>
      </c>
      <c r="D160" s="9" t="str">
        <f t="shared" si="27"/>
        <v>vis</v>
      </c>
      <c r="E160" s="54">
        <f>VLOOKUP(C160,Active!C$21:E$972,3,FALSE)</f>
        <v>-16680.000298016941</v>
      </c>
      <c r="F160" s="13" t="s">
        <v>31</v>
      </c>
      <c r="G160" s="9" t="str">
        <f t="shared" si="28"/>
        <v>29217.793</v>
      </c>
      <c r="H160" s="46">
        <f t="shared" si="29"/>
        <v>-16680</v>
      </c>
      <c r="I160" s="55" t="s">
        <v>433</v>
      </c>
      <c r="J160" s="56" t="s">
        <v>434</v>
      </c>
      <c r="K160" s="55">
        <v>-16680</v>
      </c>
      <c r="L160" s="55" t="s">
        <v>435</v>
      </c>
      <c r="M160" s="56" t="s">
        <v>75</v>
      </c>
      <c r="N160" s="56"/>
      <c r="O160" s="57" t="s">
        <v>76</v>
      </c>
      <c r="P160" s="57" t="s">
        <v>77</v>
      </c>
    </row>
    <row r="161" spans="1:16" ht="12.75" customHeight="1" thickBot="1" x14ac:dyDescent="0.25">
      <c r="A161" s="46" t="str">
        <f t="shared" si="24"/>
        <v> VB 5.16 </v>
      </c>
      <c r="B161" s="13" t="str">
        <f t="shared" si="25"/>
        <v>I</v>
      </c>
      <c r="C161" s="46">
        <f t="shared" si="26"/>
        <v>29230.379000000001</v>
      </c>
      <c r="D161" s="9" t="str">
        <f t="shared" si="27"/>
        <v>vis</v>
      </c>
      <c r="E161" s="54">
        <f>VLOOKUP(C161,Active!C$21:E$972,3,FALSE)</f>
        <v>-16670.983852783073</v>
      </c>
      <c r="F161" s="13" t="s">
        <v>31</v>
      </c>
      <c r="G161" s="9" t="str">
        <f t="shared" si="28"/>
        <v>29230.379</v>
      </c>
      <c r="H161" s="46">
        <f t="shared" si="29"/>
        <v>-16671</v>
      </c>
      <c r="I161" s="55" t="s">
        <v>436</v>
      </c>
      <c r="J161" s="56" t="s">
        <v>437</v>
      </c>
      <c r="K161" s="55">
        <v>-16671</v>
      </c>
      <c r="L161" s="55" t="s">
        <v>438</v>
      </c>
      <c r="M161" s="56" t="s">
        <v>75</v>
      </c>
      <c r="N161" s="56"/>
      <c r="O161" s="57" t="s">
        <v>322</v>
      </c>
      <c r="P161" s="57" t="s">
        <v>323</v>
      </c>
    </row>
    <row r="162" spans="1:16" ht="12.75" customHeight="1" thickBot="1" x14ac:dyDescent="0.25">
      <c r="A162" s="46" t="str">
        <f t="shared" si="24"/>
        <v> VB 7.72 </v>
      </c>
      <c r="B162" s="13" t="str">
        <f t="shared" si="25"/>
        <v>II</v>
      </c>
      <c r="C162" s="46">
        <f t="shared" si="26"/>
        <v>29596.685000000001</v>
      </c>
      <c r="D162" s="9" t="str">
        <f t="shared" si="27"/>
        <v>vis</v>
      </c>
      <c r="E162" s="54">
        <f>VLOOKUP(C162,Active!C$21:E$972,3,FALSE)</f>
        <v>-16408.567041418195</v>
      </c>
      <c r="F162" s="13" t="s">
        <v>31</v>
      </c>
      <c r="G162" s="9" t="str">
        <f t="shared" si="28"/>
        <v>29596.685</v>
      </c>
      <c r="H162" s="46">
        <f t="shared" si="29"/>
        <v>-16408.5</v>
      </c>
      <c r="I162" s="55" t="s">
        <v>439</v>
      </c>
      <c r="J162" s="56" t="s">
        <v>440</v>
      </c>
      <c r="K162" s="55">
        <v>-16408.5</v>
      </c>
      <c r="L162" s="55" t="s">
        <v>441</v>
      </c>
      <c r="M162" s="56" t="s">
        <v>75</v>
      </c>
      <c r="N162" s="56"/>
      <c r="O162" s="57" t="s">
        <v>76</v>
      </c>
      <c r="P162" s="57" t="s">
        <v>77</v>
      </c>
    </row>
    <row r="163" spans="1:16" ht="12.75" customHeight="1" thickBot="1" x14ac:dyDescent="0.25">
      <c r="A163" s="46" t="str">
        <f t="shared" si="24"/>
        <v> VB 7.72 </v>
      </c>
      <c r="B163" s="13" t="str">
        <f t="shared" si="25"/>
        <v>I</v>
      </c>
      <c r="C163" s="46">
        <f t="shared" si="26"/>
        <v>29657.562999999998</v>
      </c>
      <c r="D163" s="9" t="str">
        <f t="shared" si="27"/>
        <v>vis</v>
      </c>
      <c r="E163" s="54">
        <f>VLOOKUP(C163,Active!C$21:E$972,3,FALSE)</f>
        <v>-16364.954841120438</v>
      </c>
      <c r="F163" s="13" t="s">
        <v>31</v>
      </c>
      <c r="G163" s="9" t="str">
        <f t="shared" si="28"/>
        <v>29657.563</v>
      </c>
      <c r="H163" s="46">
        <f t="shared" si="29"/>
        <v>-16365</v>
      </c>
      <c r="I163" s="55" t="s">
        <v>442</v>
      </c>
      <c r="J163" s="56" t="s">
        <v>443</v>
      </c>
      <c r="K163" s="55">
        <v>-16365</v>
      </c>
      <c r="L163" s="55" t="s">
        <v>168</v>
      </c>
      <c r="M163" s="56" t="s">
        <v>75</v>
      </c>
      <c r="N163" s="56"/>
      <c r="O163" s="57" t="s">
        <v>76</v>
      </c>
      <c r="P163" s="57" t="s">
        <v>77</v>
      </c>
    </row>
    <row r="164" spans="1:16" ht="12.75" customHeight="1" thickBot="1" x14ac:dyDescent="0.25">
      <c r="A164" s="46" t="str">
        <f t="shared" si="24"/>
        <v> VB 7.72 </v>
      </c>
      <c r="B164" s="13" t="str">
        <f t="shared" si="25"/>
        <v>II</v>
      </c>
      <c r="C164" s="46">
        <f t="shared" si="26"/>
        <v>29924.885999999999</v>
      </c>
      <c r="D164" s="9" t="str">
        <f t="shared" si="27"/>
        <v>vis</v>
      </c>
      <c r="E164" s="54">
        <f>VLOOKUP(C164,Active!C$21:E$972,3,FALSE)</f>
        <v>-16173.44815200125</v>
      </c>
      <c r="F164" s="13" t="s">
        <v>31</v>
      </c>
      <c r="G164" s="9" t="str">
        <f t="shared" si="28"/>
        <v>29924.886</v>
      </c>
      <c r="H164" s="46">
        <f t="shared" si="29"/>
        <v>-16173.5</v>
      </c>
      <c r="I164" s="55" t="s">
        <v>444</v>
      </c>
      <c r="J164" s="56" t="s">
        <v>445</v>
      </c>
      <c r="K164" s="55">
        <v>-16173.5</v>
      </c>
      <c r="L164" s="55" t="s">
        <v>446</v>
      </c>
      <c r="M164" s="56" t="s">
        <v>75</v>
      </c>
      <c r="N164" s="56"/>
      <c r="O164" s="57" t="s">
        <v>76</v>
      </c>
      <c r="P164" s="57" t="s">
        <v>77</v>
      </c>
    </row>
    <row r="165" spans="1:16" ht="12.75" customHeight="1" thickBot="1" x14ac:dyDescent="0.25">
      <c r="A165" s="46" t="str">
        <f t="shared" si="24"/>
        <v> VB 7.72 </v>
      </c>
      <c r="B165" s="13" t="str">
        <f t="shared" si="25"/>
        <v>I</v>
      </c>
      <c r="C165" s="46">
        <f t="shared" si="26"/>
        <v>30338.726999999999</v>
      </c>
      <c r="D165" s="9" t="str">
        <f t="shared" si="27"/>
        <v>vis</v>
      </c>
      <c r="E165" s="54">
        <f>VLOOKUP(C165,Active!C$21:E$972,3,FALSE)</f>
        <v>-15876.977890438373</v>
      </c>
      <c r="F165" s="13" t="s">
        <v>31</v>
      </c>
      <c r="G165" s="9" t="str">
        <f t="shared" si="28"/>
        <v>30338.727</v>
      </c>
      <c r="H165" s="46">
        <f t="shared" si="29"/>
        <v>-15877</v>
      </c>
      <c r="I165" s="55" t="s">
        <v>447</v>
      </c>
      <c r="J165" s="56" t="s">
        <v>448</v>
      </c>
      <c r="K165" s="55">
        <v>-15877</v>
      </c>
      <c r="L165" s="55" t="s">
        <v>449</v>
      </c>
      <c r="M165" s="56" t="s">
        <v>75</v>
      </c>
      <c r="N165" s="56"/>
      <c r="O165" s="57" t="s">
        <v>76</v>
      </c>
      <c r="P165" s="57" t="s">
        <v>77</v>
      </c>
    </row>
    <row r="166" spans="1:16" ht="12.75" customHeight="1" thickBot="1" x14ac:dyDescent="0.25">
      <c r="A166" s="46" t="str">
        <f t="shared" si="24"/>
        <v> VB 7.72 </v>
      </c>
      <c r="B166" s="13" t="str">
        <f t="shared" si="25"/>
        <v>I</v>
      </c>
      <c r="C166" s="46">
        <f t="shared" si="26"/>
        <v>30359.592000000001</v>
      </c>
      <c r="D166" s="9" t="str">
        <f t="shared" si="27"/>
        <v>vis</v>
      </c>
      <c r="E166" s="54">
        <f>VLOOKUP(C166,Active!C$21:E$972,3,FALSE)</f>
        <v>-15862.030478249852</v>
      </c>
      <c r="F166" s="13" t="s">
        <v>31</v>
      </c>
      <c r="G166" s="9" t="str">
        <f t="shared" si="28"/>
        <v>30359.592</v>
      </c>
      <c r="H166" s="46">
        <f t="shared" si="29"/>
        <v>-15862</v>
      </c>
      <c r="I166" s="55" t="s">
        <v>450</v>
      </c>
      <c r="J166" s="56" t="s">
        <v>451</v>
      </c>
      <c r="K166" s="55">
        <v>-15862</v>
      </c>
      <c r="L166" s="55" t="s">
        <v>452</v>
      </c>
      <c r="M166" s="56" t="s">
        <v>75</v>
      </c>
      <c r="N166" s="56"/>
      <c r="O166" s="57" t="s">
        <v>76</v>
      </c>
      <c r="P166" s="57" t="s">
        <v>77</v>
      </c>
    </row>
    <row r="167" spans="1:16" ht="12.75" customHeight="1" thickBot="1" x14ac:dyDescent="0.25">
      <c r="A167" s="46" t="str">
        <f t="shared" si="24"/>
        <v> VB 7.72 </v>
      </c>
      <c r="B167" s="13" t="str">
        <f t="shared" si="25"/>
        <v>I</v>
      </c>
      <c r="C167" s="46">
        <f t="shared" si="26"/>
        <v>30373.638999999999</v>
      </c>
      <c r="D167" s="9" t="str">
        <f t="shared" si="27"/>
        <v>vis</v>
      </c>
      <c r="E167" s="54">
        <f>VLOOKUP(C167,Active!C$21:E$972,3,FALSE)</f>
        <v>-15851.96739178869</v>
      </c>
      <c r="F167" s="13" t="s">
        <v>31</v>
      </c>
      <c r="G167" s="9" t="str">
        <f t="shared" si="28"/>
        <v>30373.639</v>
      </c>
      <c r="H167" s="46">
        <f t="shared" si="29"/>
        <v>-15852</v>
      </c>
      <c r="I167" s="55" t="s">
        <v>453</v>
      </c>
      <c r="J167" s="56" t="s">
        <v>454</v>
      </c>
      <c r="K167" s="55">
        <v>-15852</v>
      </c>
      <c r="L167" s="55" t="s">
        <v>416</v>
      </c>
      <c r="M167" s="56" t="s">
        <v>75</v>
      </c>
      <c r="N167" s="56"/>
      <c r="O167" s="57" t="s">
        <v>76</v>
      </c>
      <c r="P167" s="57" t="s">
        <v>77</v>
      </c>
    </row>
    <row r="168" spans="1:16" ht="12.75" customHeight="1" thickBot="1" x14ac:dyDescent="0.25">
      <c r="A168" s="46" t="str">
        <f t="shared" si="24"/>
        <v> VB 7.72 </v>
      </c>
      <c r="B168" s="13" t="str">
        <f t="shared" si="25"/>
        <v>I</v>
      </c>
      <c r="C168" s="46">
        <f t="shared" si="26"/>
        <v>30426.553</v>
      </c>
      <c r="D168" s="9" t="str">
        <f t="shared" si="27"/>
        <v>vis</v>
      </c>
      <c r="E168" s="54">
        <f>VLOOKUP(C168,Active!C$21:E$972,3,FALSE)</f>
        <v>-15814.060496579326</v>
      </c>
      <c r="F168" s="13" t="s">
        <v>31</v>
      </c>
      <c r="G168" s="9" t="str">
        <f t="shared" si="28"/>
        <v>30426.553</v>
      </c>
      <c r="H168" s="46">
        <f t="shared" si="29"/>
        <v>-15814</v>
      </c>
      <c r="I168" s="55" t="s">
        <v>455</v>
      </c>
      <c r="J168" s="56" t="s">
        <v>456</v>
      </c>
      <c r="K168" s="55">
        <v>-15814</v>
      </c>
      <c r="L168" s="55" t="s">
        <v>457</v>
      </c>
      <c r="M168" s="56" t="s">
        <v>75</v>
      </c>
      <c r="N168" s="56"/>
      <c r="O168" s="57" t="s">
        <v>76</v>
      </c>
      <c r="P168" s="57" t="s">
        <v>77</v>
      </c>
    </row>
    <row r="169" spans="1:16" ht="12.75" customHeight="1" thickBot="1" x14ac:dyDescent="0.25">
      <c r="A169" s="46" t="str">
        <f t="shared" si="24"/>
        <v> VB 7.72 </v>
      </c>
      <c r="B169" s="13" t="str">
        <f t="shared" si="25"/>
        <v>II</v>
      </c>
      <c r="C169" s="46">
        <f t="shared" si="26"/>
        <v>31084.694</v>
      </c>
      <c r="D169" s="9" t="str">
        <f t="shared" si="27"/>
        <v>vis</v>
      </c>
      <c r="E169" s="54">
        <f>VLOOKUP(C169,Active!C$21:E$972,3,FALSE)</f>
        <v>-15342.576920966339</v>
      </c>
      <c r="F169" s="13" t="s">
        <v>31</v>
      </c>
      <c r="G169" s="9" t="str">
        <f t="shared" si="28"/>
        <v>31084.694</v>
      </c>
      <c r="H169" s="46">
        <f t="shared" si="29"/>
        <v>-15342.5</v>
      </c>
      <c r="I169" s="55" t="s">
        <v>458</v>
      </c>
      <c r="J169" s="56" t="s">
        <v>459</v>
      </c>
      <c r="K169" s="55">
        <v>-15342.5</v>
      </c>
      <c r="L169" s="55" t="s">
        <v>460</v>
      </c>
      <c r="M169" s="56" t="s">
        <v>75</v>
      </c>
      <c r="N169" s="56"/>
      <c r="O169" s="57" t="s">
        <v>76</v>
      </c>
      <c r="P169" s="57" t="s">
        <v>77</v>
      </c>
    </row>
    <row r="170" spans="1:16" ht="12.75" customHeight="1" thickBot="1" x14ac:dyDescent="0.25">
      <c r="A170" s="46" t="str">
        <f t="shared" si="24"/>
        <v> VB 7.72 </v>
      </c>
      <c r="B170" s="13" t="str">
        <f t="shared" si="25"/>
        <v>I</v>
      </c>
      <c r="C170" s="46">
        <f t="shared" si="26"/>
        <v>31428.824000000001</v>
      </c>
      <c r="D170" s="9" t="str">
        <f t="shared" si="27"/>
        <v>vis</v>
      </c>
      <c r="E170" s="54">
        <f>VLOOKUP(C170,Active!C$21:E$972,3,FALSE)</f>
        <v>-15096.046704985725</v>
      </c>
      <c r="F170" s="13" t="s">
        <v>31</v>
      </c>
      <c r="G170" s="9" t="str">
        <f t="shared" si="28"/>
        <v>31428.824</v>
      </c>
      <c r="H170" s="46">
        <f t="shared" si="29"/>
        <v>-15096</v>
      </c>
      <c r="I170" s="55" t="s">
        <v>461</v>
      </c>
      <c r="J170" s="56" t="s">
        <v>462</v>
      </c>
      <c r="K170" s="55">
        <v>-15096</v>
      </c>
      <c r="L170" s="55" t="s">
        <v>463</v>
      </c>
      <c r="M170" s="56" t="s">
        <v>75</v>
      </c>
      <c r="N170" s="56"/>
      <c r="O170" s="57" t="s">
        <v>76</v>
      </c>
      <c r="P170" s="57" t="s">
        <v>77</v>
      </c>
    </row>
    <row r="171" spans="1:16" ht="12.75" customHeight="1" thickBot="1" x14ac:dyDescent="0.25">
      <c r="A171" s="46" t="str">
        <f t="shared" ref="A171:A195" si="30">P171</f>
        <v> VB 7.72 </v>
      </c>
      <c r="B171" s="13" t="str">
        <f t="shared" ref="B171:B195" si="31">IF(H171=INT(H171),"I","II")</f>
        <v>II</v>
      </c>
      <c r="C171" s="46">
        <f t="shared" ref="C171:C195" si="32">1*G171</f>
        <v>31475.59</v>
      </c>
      <c r="D171" s="9" t="str">
        <f t="shared" ref="D171:D195" si="33">VLOOKUP(F171,I$1:J$5,2,FALSE)</f>
        <v>vis</v>
      </c>
      <c r="E171" s="54">
        <f>VLOOKUP(C171,Active!C$21:E$972,3,FALSE)</f>
        <v>-15062.544156296133</v>
      </c>
      <c r="F171" s="13" t="s">
        <v>31</v>
      </c>
      <c r="G171" s="9" t="str">
        <f t="shared" ref="G171:G195" si="34">MID(I171,3,LEN(I171)-3)</f>
        <v>31475.590</v>
      </c>
      <c r="H171" s="46">
        <f t="shared" ref="H171:H195" si="35">1*K171</f>
        <v>-15062.5</v>
      </c>
      <c r="I171" s="55" t="s">
        <v>464</v>
      </c>
      <c r="J171" s="56" t="s">
        <v>465</v>
      </c>
      <c r="K171" s="55">
        <v>-15062.5</v>
      </c>
      <c r="L171" s="55" t="s">
        <v>466</v>
      </c>
      <c r="M171" s="56" t="s">
        <v>75</v>
      </c>
      <c r="N171" s="56"/>
      <c r="O171" s="57" t="s">
        <v>76</v>
      </c>
      <c r="P171" s="57" t="s">
        <v>77</v>
      </c>
    </row>
    <row r="172" spans="1:16" ht="12.75" customHeight="1" thickBot="1" x14ac:dyDescent="0.25">
      <c r="A172" s="46" t="str">
        <f t="shared" si="30"/>
        <v> VB 7.72 </v>
      </c>
      <c r="B172" s="13" t="str">
        <f t="shared" si="31"/>
        <v>I</v>
      </c>
      <c r="C172" s="46">
        <f t="shared" si="32"/>
        <v>31798.775000000001</v>
      </c>
      <c r="D172" s="9" t="str">
        <f t="shared" si="33"/>
        <v>vis</v>
      </c>
      <c r="E172" s="54">
        <f>VLOOKUP(C172,Active!C$21:E$972,3,FALSE)</f>
        <v>-14831.018663454197</v>
      </c>
      <c r="F172" s="13" t="s">
        <v>31</v>
      </c>
      <c r="G172" s="9" t="str">
        <f t="shared" si="34"/>
        <v>31798.775</v>
      </c>
      <c r="H172" s="46">
        <f t="shared" si="35"/>
        <v>-14831</v>
      </c>
      <c r="I172" s="55" t="s">
        <v>467</v>
      </c>
      <c r="J172" s="56" t="s">
        <v>468</v>
      </c>
      <c r="K172" s="55">
        <v>-14831</v>
      </c>
      <c r="L172" s="55" t="s">
        <v>469</v>
      </c>
      <c r="M172" s="56" t="s">
        <v>75</v>
      </c>
      <c r="N172" s="56"/>
      <c r="O172" s="57" t="s">
        <v>76</v>
      </c>
      <c r="P172" s="57" t="s">
        <v>77</v>
      </c>
    </row>
    <row r="173" spans="1:16" ht="12.75" customHeight="1" thickBot="1" x14ac:dyDescent="0.25">
      <c r="A173" s="46" t="str">
        <f t="shared" si="30"/>
        <v> VB 7.72 </v>
      </c>
      <c r="B173" s="13" t="str">
        <f t="shared" si="31"/>
        <v>II</v>
      </c>
      <c r="C173" s="46">
        <f t="shared" si="32"/>
        <v>32096.847000000002</v>
      </c>
      <c r="D173" s="9" t="str">
        <f t="shared" si="33"/>
        <v>vis</v>
      </c>
      <c r="E173" s="54">
        <f>VLOOKUP(C173,Active!C$21:E$972,3,FALSE)</f>
        <v>-14617.483794254262</v>
      </c>
      <c r="F173" s="13" t="s">
        <v>31</v>
      </c>
      <c r="G173" s="9" t="str">
        <f t="shared" si="34"/>
        <v>32096.847</v>
      </c>
      <c r="H173" s="46">
        <f t="shared" si="35"/>
        <v>-14617.5</v>
      </c>
      <c r="I173" s="55" t="s">
        <v>470</v>
      </c>
      <c r="J173" s="56" t="s">
        <v>471</v>
      </c>
      <c r="K173" s="55">
        <v>-14617.5</v>
      </c>
      <c r="L173" s="55" t="s">
        <v>438</v>
      </c>
      <c r="M173" s="56" t="s">
        <v>75</v>
      </c>
      <c r="N173" s="56"/>
      <c r="O173" s="57" t="s">
        <v>76</v>
      </c>
      <c r="P173" s="57" t="s">
        <v>77</v>
      </c>
    </row>
    <row r="174" spans="1:16" ht="12.75" customHeight="1" thickBot="1" x14ac:dyDescent="0.25">
      <c r="A174" s="46" t="str">
        <f t="shared" si="30"/>
        <v> VB 7.72 </v>
      </c>
      <c r="B174" s="13" t="str">
        <f t="shared" si="31"/>
        <v>I</v>
      </c>
      <c r="C174" s="46">
        <f t="shared" si="32"/>
        <v>32140.763999999999</v>
      </c>
      <c r="D174" s="9" t="str">
        <f t="shared" si="33"/>
        <v>vis</v>
      </c>
      <c r="E174" s="54">
        <f>VLOOKUP(C174,Active!C$21:E$972,3,FALSE)</f>
        <v>-14586.022231777233</v>
      </c>
      <c r="F174" s="13" t="s">
        <v>31</v>
      </c>
      <c r="G174" s="9" t="str">
        <f t="shared" si="34"/>
        <v>32140.764</v>
      </c>
      <c r="H174" s="46">
        <f t="shared" si="35"/>
        <v>-14586</v>
      </c>
      <c r="I174" s="55" t="s">
        <v>472</v>
      </c>
      <c r="J174" s="56" t="s">
        <v>473</v>
      </c>
      <c r="K174" s="55">
        <v>-14586</v>
      </c>
      <c r="L174" s="55" t="s">
        <v>429</v>
      </c>
      <c r="M174" s="56" t="s">
        <v>75</v>
      </c>
      <c r="N174" s="56"/>
      <c r="O174" s="57" t="s">
        <v>76</v>
      </c>
      <c r="P174" s="57" t="s">
        <v>77</v>
      </c>
    </row>
    <row r="175" spans="1:16" ht="12.75" customHeight="1" thickBot="1" x14ac:dyDescent="0.25">
      <c r="A175" s="46" t="str">
        <f t="shared" si="30"/>
        <v> VB 7.72 </v>
      </c>
      <c r="B175" s="13" t="str">
        <f t="shared" si="31"/>
        <v>I</v>
      </c>
      <c r="C175" s="46">
        <f t="shared" si="32"/>
        <v>32263.553</v>
      </c>
      <c r="D175" s="9" t="str">
        <f t="shared" si="33"/>
        <v>vis</v>
      </c>
      <c r="E175" s="54">
        <f>VLOOKUP(C175,Active!C$21:E$972,3,FALSE)</f>
        <v>-14498.057803537778</v>
      </c>
      <c r="F175" s="13" t="s">
        <v>31</v>
      </c>
      <c r="G175" s="9" t="str">
        <f t="shared" si="34"/>
        <v>32263.553</v>
      </c>
      <c r="H175" s="46">
        <f t="shared" si="35"/>
        <v>-14498</v>
      </c>
      <c r="I175" s="55" t="s">
        <v>474</v>
      </c>
      <c r="J175" s="56" t="s">
        <v>475</v>
      </c>
      <c r="K175" s="55">
        <v>-14498</v>
      </c>
      <c r="L175" s="55" t="s">
        <v>476</v>
      </c>
      <c r="M175" s="56" t="s">
        <v>75</v>
      </c>
      <c r="N175" s="56"/>
      <c r="O175" s="57" t="s">
        <v>76</v>
      </c>
      <c r="P175" s="57" t="s">
        <v>77</v>
      </c>
    </row>
    <row r="176" spans="1:16" ht="12.75" customHeight="1" thickBot="1" x14ac:dyDescent="0.25">
      <c r="A176" s="46" t="str">
        <f t="shared" si="30"/>
        <v> VB 7.72 </v>
      </c>
      <c r="B176" s="13" t="str">
        <f t="shared" si="31"/>
        <v>II</v>
      </c>
      <c r="C176" s="46">
        <f t="shared" si="32"/>
        <v>32473.875</v>
      </c>
      <c r="D176" s="9" t="str">
        <f t="shared" si="33"/>
        <v>vis</v>
      </c>
      <c r="E176" s="54">
        <f>VLOOKUP(C176,Active!C$21:E$972,3,FALSE)</f>
        <v>-14347.385882794237</v>
      </c>
      <c r="F176" s="13" t="s">
        <v>31</v>
      </c>
      <c r="G176" s="9" t="str">
        <f t="shared" si="34"/>
        <v>32473.875</v>
      </c>
      <c r="H176" s="46">
        <f t="shared" si="35"/>
        <v>-14347.5</v>
      </c>
      <c r="I176" s="55" t="s">
        <v>477</v>
      </c>
      <c r="J176" s="56" t="s">
        <v>478</v>
      </c>
      <c r="K176" s="55">
        <v>-14347.5</v>
      </c>
      <c r="L176" s="55" t="s">
        <v>479</v>
      </c>
      <c r="M176" s="56" t="s">
        <v>75</v>
      </c>
      <c r="N176" s="56"/>
      <c r="O176" s="57" t="s">
        <v>76</v>
      </c>
      <c r="P176" s="57" t="s">
        <v>77</v>
      </c>
    </row>
    <row r="177" spans="1:16" ht="12.75" customHeight="1" thickBot="1" x14ac:dyDescent="0.25">
      <c r="A177" s="46" t="str">
        <f t="shared" si="30"/>
        <v> VB 7.72 </v>
      </c>
      <c r="B177" s="13" t="str">
        <f t="shared" si="31"/>
        <v>I</v>
      </c>
      <c r="C177" s="46">
        <f t="shared" si="32"/>
        <v>33191.866000000002</v>
      </c>
      <c r="D177" s="9" t="str">
        <f t="shared" si="33"/>
        <v>vis</v>
      </c>
      <c r="E177" s="54">
        <f>VLOOKUP(C177,Active!C$21:E$972,3,FALSE)</f>
        <v>-13833.026552593041</v>
      </c>
      <c r="F177" s="13" t="s">
        <v>31</v>
      </c>
      <c r="G177" s="9" t="str">
        <f t="shared" si="34"/>
        <v>33191.866</v>
      </c>
      <c r="H177" s="46">
        <f t="shared" si="35"/>
        <v>-13833</v>
      </c>
      <c r="I177" s="55" t="s">
        <v>480</v>
      </c>
      <c r="J177" s="56" t="s">
        <v>481</v>
      </c>
      <c r="K177" s="55">
        <v>-13833</v>
      </c>
      <c r="L177" s="55" t="s">
        <v>482</v>
      </c>
      <c r="M177" s="56" t="s">
        <v>75</v>
      </c>
      <c r="N177" s="56"/>
      <c r="O177" s="57" t="s">
        <v>76</v>
      </c>
      <c r="P177" s="57" t="s">
        <v>77</v>
      </c>
    </row>
    <row r="178" spans="1:16" ht="12.75" customHeight="1" thickBot="1" x14ac:dyDescent="0.25">
      <c r="A178" s="46" t="str">
        <f t="shared" si="30"/>
        <v> VB 7.72 </v>
      </c>
      <c r="B178" s="13" t="str">
        <f t="shared" si="31"/>
        <v>II</v>
      </c>
      <c r="C178" s="46">
        <f t="shared" si="32"/>
        <v>33273.555</v>
      </c>
      <c r="D178" s="9" t="str">
        <f t="shared" si="33"/>
        <v>vis</v>
      </c>
      <c r="E178" s="54">
        <f>VLOOKUP(C178,Active!C$21:E$972,3,FALSE)</f>
        <v>-13774.505624998121</v>
      </c>
      <c r="F178" s="13" t="s">
        <v>31</v>
      </c>
      <c r="G178" s="9" t="str">
        <f t="shared" si="34"/>
        <v>33273.555</v>
      </c>
      <c r="H178" s="46">
        <f t="shared" si="35"/>
        <v>-13774.5</v>
      </c>
      <c r="I178" s="55" t="s">
        <v>483</v>
      </c>
      <c r="J178" s="56" t="s">
        <v>484</v>
      </c>
      <c r="K178" s="55">
        <v>-13774.5</v>
      </c>
      <c r="L178" s="55" t="s">
        <v>485</v>
      </c>
      <c r="M178" s="56" t="s">
        <v>75</v>
      </c>
      <c r="N178" s="56"/>
      <c r="O178" s="57" t="s">
        <v>76</v>
      </c>
      <c r="P178" s="57" t="s">
        <v>77</v>
      </c>
    </row>
    <row r="179" spans="1:16" ht="12.75" customHeight="1" thickBot="1" x14ac:dyDescent="0.25">
      <c r="A179" s="46" t="str">
        <f t="shared" si="30"/>
        <v> VB 7.72 </v>
      </c>
      <c r="B179" s="13" t="str">
        <f t="shared" si="31"/>
        <v>II</v>
      </c>
      <c r="C179" s="46">
        <f t="shared" si="32"/>
        <v>33703.563999999998</v>
      </c>
      <c r="D179" s="9" t="str">
        <f t="shared" si="33"/>
        <v>vis</v>
      </c>
      <c r="E179" s="54">
        <f>VLOOKUP(C179,Active!C$21:E$972,3,FALSE)</f>
        <v>-13466.452820407974</v>
      </c>
      <c r="F179" s="13" t="s">
        <v>31</v>
      </c>
      <c r="G179" s="9" t="str">
        <f t="shared" si="34"/>
        <v>33703.564</v>
      </c>
      <c r="H179" s="46">
        <f t="shared" si="35"/>
        <v>-13466.5</v>
      </c>
      <c r="I179" s="55" t="s">
        <v>486</v>
      </c>
      <c r="J179" s="56" t="s">
        <v>487</v>
      </c>
      <c r="K179" s="55">
        <v>-13466.5</v>
      </c>
      <c r="L179" s="55" t="s">
        <v>488</v>
      </c>
      <c r="M179" s="56" t="s">
        <v>75</v>
      </c>
      <c r="N179" s="56"/>
      <c r="O179" s="57" t="s">
        <v>76</v>
      </c>
      <c r="P179" s="57" t="s">
        <v>77</v>
      </c>
    </row>
    <row r="180" spans="1:16" ht="12.75" customHeight="1" thickBot="1" x14ac:dyDescent="0.25">
      <c r="A180" s="46" t="str">
        <f t="shared" si="30"/>
        <v> VB 5.16 </v>
      </c>
      <c r="B180" s="13" t="str">
        <f t="shared" si="31"/>
        <v>II</v>
      </c>
      <c r="C180" s="46">
        <f t="shared" si="32"/>
        <v>36608.353000000003</v>
      </c>
      <c r="D180" s="9" t="str">
        <f t="shared" si="33"/>
        <v>vis</v>
      </c>
      <c r="E180" s="54">
        <f>VLOOKUP(C180,Active!C$21:E$972,3,FALSE)</f>
        <v>-11385.500100365802</v>
      </c>
      <c r="F180" s="13" t="s">
        <v>31</v>
      </c>
      <c r="G180" s="9" t="str">
        <f t="shared" si="34"/>
        <v>36608.353</v>
      </c>
      <c r="H180" s="46">
        <f t="shared" si="35"/>
        <v>-11385.5</v>
      </c>
      <c r="I180" s="55" t="s">
        <v>489</v>
      </c>
      <c r="J180" s="56" t="s">
        <v>490</v>
      </c>
      <c r="K180" s="55">
        <v>-11385.5</v>
      </c>
      <c r="L180" s="55" t="s">
        <v>435</v>
      </c>
      <c r="M180" s="56" t="s">
        <v>75</v>
      </c>
      <c r="N180" s="56"/>
      <c r="O180" s="57" t="s">
        <v>322</v>
      </c>
      <c r="P180" s="57" t="s">
        <v>323</v>
      </c>
    </row>
    <row r="181" spans="1:16" ht="12.75" customHeight="1" thickBot="1" x14ac:dyDescent="0.25">
      <c r="A181" s="46" t="str">
        <f t="shared" si="30"/>
        <v> VB 5.16 </v>
      </c>
      <c r="B181" s="13" t="str">
        <f t="shared" si="31"/>
        <v>I</v>
      </c>
      <c r="C181" s="46">
        <f t="shared" si="32"/>
        <v>37315.402999999998</v>
      </c>
      <c r="D181" s="9" t="str">
        <f t="shared" si="33"/>
        <v>vis</v>
      </c>
      <c r="E181" s="54">
        <f>VLOOKUP(C181,Active!C$21:E$972,3,FALSE)</f>
        <v>-10878.978758985822</v>
      </c>
      <c r="F181" s="13" t="s">
        <v>31</v>
      </c>
      <c r="G181" s="9" t="str">
        <f t="shared" si="34"/>
        <v>37315.403</v>
      </c>
      <c r="H181" s="46">
        <f t="shared" si="35"/>
        <v>-10879</v>
      </c>
      <c r="I181" s="55" t="s">
        <v>491</v>
      </c>
      <c r="J181" s="56" t="s">
        <v>492</v>
      </c>
      <c r="K181" s="55">
        <v>-10879</v>
      </c>
      <c r="L181" s="55" t="s">
        <v>139</v>
      </c>
      <c r="M181" s="56" t="s">
        <v>75</v>
      </c>
      <c r="N181" s="56"/>
      <c r="O181" s="57" t="s">
        <v>322</v>
      </c>
      <c r="P181" s="57" t="s">
        <v>323</v>
      </c>
    </row>
    <row r="182" spans="1:16" ht="12.75" customHeight="1" thickBot="1" x14ac:dyDescent="0.25">
      <c r="A182" s="46" t="str">
        <f t="shared" si="30"/>
        <v> VB 5.16 </v>
      </c>
      <c r="B182" s="13" t="str">
        <f t="shared" si="31"/>
        <v>II</v>
      </c>
      <c r="C182" s="46">
        <f t="shared" si="32"/>
        <v>37345.400999999998</v>
      </c>
      <c r="D182" s="9" t="str">
        <f t="shared" si="33"/>
        <v>vis</v>
      </c>
      <c r="E182" s="54">
        <f>VLOOKUP(C182,Active!C$21:E$972,3,FALSE)</f>
        <v>-10857.488585449699</v>
      </c>
      <c r="F182" s="13" t="s">
        <v>31</v>
      </c>
      <c r="G182" s="9" t="str">
        <f t="shared" si="34"/>
        <v>37345.401</v>
      </c>
      <c r="H182" s="46">
        <f t="shared" si="35"/>
        <v>-10857.5</v>
      </c>
      <c r="I182" s="55" t="s">
        <v>493</v>
      </c>
      <c r="J182" s="56" t="s">
        <v>494</v>
      </c>
      <c r="K182" s="55">
        <v>-10857.5</v>
      </c>
      <c r="L182" s="55" t="s">
        <v>200</v>
      </c>
      <c r="M182" s="56" t="s">
        <v>75</v>
      </c>
      <c r="N182" s="56"/>
      <c r="O182" s="57" t="s">
        <v>322</v>
      </c>
      <c r="P182" s="57" t="s">
        <v>323</v>
      </c>
    </row>
    <row r="183" spans="1:16" ht="12.75" customHeight="1" thickBot="1" x14ac:dyDescent="0.25">
      <c r="A183" s="46" t="str">
        <f t="shared" si="30"/>
        <v> VB 5.16 </v>
      </c>
      <c r="B183" s="13" t="str">
        <f t="shared" si="31"/>
        <v>II</v>
      </c>
      <c r="C183" s="46">
        <f t="shared" si="32"/>
        <v>38001.500999999997</v>
      </c>
      <c r="D183" s="9" t="str">
        <f t="shared" si="33"/>
        <v>vis</v>
      </c>
      <c r="E183" s="54">
        <f>VLOOKUP(C183,Active!C$21:E$972,3,FALSE)</f>
        <v>-10387.467155452661</v>
      </c>
      <c r="F183" s="13" t="s">
        <v>31</v>
      </c>
      <c r="G183" s="9" t="str">
        <f t="shared" si="34"/>
        <v>38001.501</v>
      </c>
      <c r="H183" s="46">
        <f t="shared" si="35"/>
        <v>-10387.5</v>
      </c>
      <c r="I183" s="55" t="s">
        <v>495</v>
      </c>
      <c r="J183" s="56" t="s">
        <v>496</v>
      </c>
      <c r="K183" s="55">
        <v>-10387.5</v>
      </c>
      <c r="L183" s="55" t="s">
        <v>416</v>
      </c>
      <c r="M183" s="56" t="s">
        <v>75</v>
      </c>
      <c r="N183" s="56"/>
      <c r="O183" s="57" t="s">
        <v>322</v>
      </c>
      <c r="P183" s="57" t="s">
        <v>323</v>
      </c>
    </row>
    <row r="184" spans="1:16" ht="12.75" customHeight="1" thickBot="1" x14ac:dyDescent="0.25">
      <c r="A184" s="46" t="str">
        <f t="shared" si="30"/>
        <v>IBVS 2274 </v>
      </c>
      <c r="B184" s="13" t="str">
        <f t="shared" si="31"/>
        <v>I</v>
      </c>
      <c r="C184" s="46">
        <f t="shared" si="32"/>
        <v>44959.288</v>
      </c>
      <c r="D184" s="9" t="str">
        <f t="shared" si="33"/>
        <v>vis</v>
      </c>
      <c r="E184" s="54">
        <f>VLOOKUP(C184,Active!C$21:E$972,3,FALSE)</f>
        <v>-5402.999855719685</v>
      </c>
      <c r="F184" s="13" t="s">
        <v>31</v>
      </c>
      <c r="G184" s="9" t="str">
        <f t="shared" si="34"/>
        <v>44959.2880</v>
      </c>
      <c r="H184" s="46">
        <f t="shared" si="35"/>
        <v>-5403</v>
      </c>
      <c r="I184" s="55" t="s">
        <v>506</v>
      </c>
      <c r="J184" s="56" t="s">
        <v>507</v>
      </c>
      <c r="K184" s="55">
        <v>-5403</v>
      </c>
      <c r="L184" s="55" t="s">
        <v>508</v>
      </c>
      <c r="M184" s="56" t="s">
        <v>509</v>
      </c>
      <c r="N184" s="56" t="s">
        <v>510</v>
      </c>
      <c r="O184" s="57" t="s">
        <v>511</v>
      </c>
      <c r="P184" s="58" t="s">
        <v>512</v>
      </c>
    </row>
    <row r="185" spans="1:16" ht="12.75" customHeight="1" thickBot="1" x14ac:dyDescent="0.25">
      <c r="A185" s="46" t="str">
        <f t="shared" si="30"/>
        <v>IBVS 2274 </v>
      </c>
      <c r="B185" s="13" t="str">
        <f t="shared" si="31"/>
        <v>I</v>
      </c>
      <c r="C185" s="46">
        <f t="shared" si="32"/>
        <v>44983.018799999998</v>
      </c>
      <c r="D185" s="9" t="str">
        <f t="shared" si="33"/>
        <v>vis</v>
      </c>
      <c r="E185" s="54">
        <f>VLOOKUP(C185,Active!C$21:E$972,3,FALSE)</f>
        <v>-5385.9994220190711</v>
      </c>
      <c r="F185" s="13" t="s">
        <v>31</v>
      </c>
      <c r="G185" s="9" t="str">
        <f t="shared" si="34"/>
        <v>44983.0188</v>
      </c>
      <c r="H185" s="46">
        <f t="shared" si="35"/>
        <v>-5386</v>
      </c>
      <c r="I185" s="55" t="s">
        <v>513</v>
      </c>
      <c r="J185" s="56" t="s">
        <v>514</v>
      </c>
      <c r="K185" s="55">
        <v>-5386</v>
      </c>
      <c r="L185" s="55" t="s">
        <v>515</v>
      </c>
      <c r="M185" s="56" t="s">
        <v>509</v>
      </c>
      <c r="N185" s="56" t="s">
        <v>510</v>
      </c>
      <c r="O185" s="57" t="s">
        <v>511</v>
      </c>
      <c r="P185" s="58" t="s">
        <v>512</v>
      </c>
    </row>
    <row r="186" spans="1:16" ht="12.75" customHeight="1" thickBot="1" x14ac:dyDescent="0.25">
      <c r="A186" s="46" t="str">
        <f t="shared" si="30"/>
        <v>BAVM 171 </v>
      </c>
      <c r="B186" s="13" t="str">
        <f t="shared" si="31"/>
        <v>I</v>
      </c>
      <c r="C186" s="46">
        <f t="shared" si="32"/>
        <v>53055.470999999998</v>
      </c>
      <c r="D186" s="9" t="str">
        <f t="shared" si="33"/>
        <v>vis</v>
      </c>
      <c r="E186" s="54">
        <f>VLOOKUP(C186,Active!C$21:E$972,3,FALSE)</f>
        <v>396.99939923796092</v>
      </c>
      <c r="F186" s="13" t="s">
        <v>31</v>
      </c>
      <c r="G186" s="9" t="str">
        <f t="shared" si="34"/>
        <v>53055.471</v>
      </c>
      <c r="H186" s="46">
        <f t="shared" si="35"/>
        <v>397</v>
      </c>
      <c r="I186" s="55" t="s">
        <v>551</v>
      </c>
      <c r="J186" s="56" t="s">
        <v>552</v>
      </c>
      <c r="K186" s="55">
        <v>397</v>
      </c>
      <c r="L186" s="55" t="s">
        <v>208</v>
      </c>
      <c r="M186" s="56" t="s">
        <v>499</v>
      </c>
      <c r="N186" s="56"/>
      <c r="O186" s="57" t="s">
        <v>553</v>
      </c>
      <c r="P186" s="58" t="s">
        <v>554</v>
      </c>
    </row>
    <row r="187" spans="1:16" ht="12.75" customHeight="1" thickBot="1" x14ac:dyDescent="0.25">
      <c r="A187" s="46" t="str">
        <f t="shared" si="30"/>
        <v>BAVM 171 </v>
      </c>
      <c r="B187" s="13" t="str">
        <f t="shared" si="31"/>
        <v>II</v>
      </c>
      <c r="C187" s="46">
        <f t="shared" si="32"/>
        <v>53060.356</v>
      </c>
      <c r="D187" s="9" t="str">
        <f t="shared" si="33"/>
        <v>vis</v>
      </c>
      <c r="E187" s="54">
        <f>VLOOKUP(C187,Active!C$21:E$972,3,FALSE)</f>
        <v>400.49894913208755</v>
      </c>
      <c r="F187" s="13" t="s">
        <v>31</v>
      </c>
      <c r="G187" s="9" t="str">
        <f t="shared" si="34"/>
        <v>53060.356</v>
      </c>
      <c r="H187" s="46">
        <f t="shared" si="35"/>
        <v>400.5</v>
      </c>
      <c r="I187" s="55" t="s">
        <v>555</v>
      </c>
      <c r="J187" s="56" t="s">
        <v>556</v>
      </c>
      <c r="K187" s="55">
        <v>400.5</v>
      </c>
      <c r="L187" s="55" t="s">
        <v>208</v>
      </c>
      <c r="M187" s="56" t="s">
        <v>499</v>
      </c>
      <c r="N187" s="56"/>
      <c r="O187" s="57" t="s">
        <v>553</v>
      </c>
      <c r="P187" s="58" t="s">
        <v>554</v>
      </c>
    </row>
    <row r="188" spans="1:16" ht="12.75" customHeight="1" thickBot="1" x14ac:dyDescent="0.25">
      <c r="A188" s="46" t="str">
        <f t="shared" si="30"/>
        <v>OEJV 0137 </v>
      </c>
      <c r="B188" s="13" t="str">
        <f t="shared" si="31"/>
        <v>I</v>
      </c>
      <c r="C188" s="46">
        <f t="shared" si="32"/>
        <v>55481.534899999999</v>
      </c>
      <c r="D188" s="9" t="str">
        <f t="shared" si="33"/>
        <v>vis</v>
      </c>
      <c r="E188" s="54" t="e">
        <f>VLOOKUP(C188,Active!C$21:E$972,3,FALSE)</f>
        <v>#N/A</v>
      </c>
      <c r="F188" s="13" t="s">
        <v>31</v>
      </c>
      <c r="G188" s="9" t="str">
        <f t="shared" si="34"/>
        <v>55481.5349</v>
      </c>
      <c r="H188" s="46">
        <f t="shared" si="35"/>
        <v>2135</v>
      </c>
      <c r="I188" s="55" t="s">
        <v>564</v>
      </c>
      <c r="J188" s="56" t="s">
        <v>565</v>
      </c>
      <c r="K188" s="55">
        <v>2135</v>
      </c>
      <c r="L188" s="55" t="s">
        <v>566</v>
      </c>
      <c r="M188" s="56" t="s">
        <v>560</v>
      </c>
      <c r="N188" s="56" t="s">
        <v>567</v>
      </c>
      <c r="O188" s="57" t="s">
        <v>568</v>
      </c>
      <c r="P188" s="58" t="s">
        <v>569</v>
      </c>
    </row>
    <row r="189" spans="1:16" ht="13.5" thickBot="1" x14ac:dyDescent="0.25">
      <c r="A189" s="46" t="str">
        <f t="shared" si="30"/>
        <v>VSB 51 </v>
      </c>
      <c r="B189" s="13" t="str">
        <f t="shared" si="31"/>
        <v>II</v>
      </c>
      <c r="C189" s="46">
        <f t="shared" si="32"/>
        <v>55549.232400000001</v>
      </c>
      <c r="D189" s="9" t="str">
        <f t="shared" si="33"/>
        <v>vis</v>
      </c>
      <c r="E189" s="54">
        <f>VLOOKUP(C189,Active!C$21:E$972,3,FALSE)</f>
        <v>2183.4973405569945</v>
      </c>
      <c r="F189" s="13" t="s">
        <v>31</v>
      </c>
      <c r="G189" s="9" t="str">
        <f t="shared" si="34"/>
        <v>55549.2324</v>
      </c>
      <c r="H189" s="46">
        <f t="shared" si="35"/>
        <v>2183.5</v>
      </c>
      <c r="I189" s="55" t="s">
        <v>575</v>
      </c>
      <c r="J189" s="56" t="s">
        <v>576</v>
      </c>
      <c r="K189" s="55">
        <v>2183.5</v>
      </c>
      <c r="L189" s="55" t="s">
        <v>577</v>
      </c>
      <c r="M189" s="56" t="s">
        <v>560</v>
      </c>
      <c r="N189" s="56" t="s">
        <v>578</v>
      </c>
      <c r="O189" s="57" t="s">
        <v>579</v>
      </c>
      <c r="P189" s="58" t="s">
        <v>580</v>
      </c>
    </row>
    <row r="190" spans="1:16" ht="13.5" thickBot="1" x14ac:dyDescent="0.25">
      <c r="A190" s="46" t="str">
        <f t="shared" si="30"/>
        <v>BAVM 225 </v>
      </c>
      <c r="B190" s="13" t="str">
        <f t="shared" si="31"/>
        <v>II</v>
      </c>
      <c r="C190" s="46">
        <f t="shared" si="32"/>
        <v>55648.344299999997</v>
      </c>
      <c r="D190" s="9" t="str">
        <f t="shared" si="33"/>
        <v>vis</v>
      </c>
      <c r="E190" s="54">
        <f>VLOOKUP(C190,Active!C$21:E$972,3,FALSE)</f>
        <v>2254.499805071126</v>
      </c>
      <c r="F190" s="13" t="s">
        <v>31</v>
      </c>
      <c r="G190" s="9" t="str">
        <f t="shared" si="34"/>
        <v>55648.3443</v>
      </c>
      <c r="H190" s="46">
        <f t="shared" si="35"/>
        <v>2254.5</v>
      </c>
      <c r="I190" s="55" t="s">
        <v>590</v>
      </c>
      <c r="J190" s="56" t="s">
        <v>591</v>
      </c>
      <c r="K190" s="55">
        <v>2254.5</v>
      </c>
      <c r="L190" s="55" t="s">
        <v>592</v>
      </c>
      <c r="M190" s="56" t="s">
        <v>560</v>
      </c>
      <c r="N190" s="56" t="s">
        <v>593</v>
      </c>
      <c r="O190" s="57" t="s">
        <v>594</v>
      </c>
      <c r="P190" s="58" t="s">
        <v>595</v>
      </c>
    </row>
    <row r="191" spans="1:16" ht="13.5" thickBot="1" x14ac:dyDescent="0.25">
      <c r="A191" s="46" t="str">
        <f t="shared" si="30"/>
        <v>BAVM 225 </v>
      </c>
      <c r="B191" s="13" t="str">
        <f t="shared" si="31"/>
        <v>I</v>
      </c>
      <c r="C191" s="46">
        <f t="shared" si="32"/>
        <v>55879.360000000001</v>
      </c>
      <c r="D191" s="9" t="str">
        <f t="shared" si="33"/>
        <v>vis</v>
      </c>
      <c r="E191" s="54">
        <f>VLOOKUP(C191,Active!C$21:E$972,3,FALSE)</f>
        <v>2419.9964209311606</v>
      </c>
      <c r="F191" s="13" t="s">
        <v>31</v>
      </c>
      <c r="G191" s="9" t="str">
        <f t="shared" si="34"/>
        <v>55879.3600</v>
      </c>
      <c r="H191" s="46">
        <f t="shared" si="35"/>
        <v>2420</v>
      </c>
      <c r="I191" s="55" t="s">
        <v>596</v>
      </c>
      <c r="J191" s="56" t="s">
        <v>597</v>
      </c>
      <c r="K191" s="55" t="s">
        <v>598</v>
      </c>
      <c r="L191" s="55" t="s">
        <v>599</v>
      </c>
      <c r="M191" s="56" t="s">
        <v>560</v>
      </c>
      <c r="N191" s="56" t="s">
        <v>31</v>
      </c>
      <c r="O191" s="57" t="s">
        <v>588</v>
      </c>
      <c r="P191" s="58" t="s">
        <v>595</v>
      </c>
    </row>
    <row r="192" spans="1:16" ht="13.5" thickBot="1" x14ac:dyDescent="0.25">
      <c r="A192" s="46" t="str">
        <f t="shared" si="30"/>
        <v>VSB 55 </v>
      </c>
      <c r="B192" s="13" t="str">
        <f t="shared" si="31"/>
        <v>I</v>
      </c>
      <c r="C192" s="46">
        <f t="shared" si="32"/>
        <v>55928.220999999998</v>
      </c>
      <c r="D192" s="9" t="str">
        <f t="shared" si="33"/>
        <v>vis</v>
      </c>
      <c r="E192" s="54">
        <f>VLOOKUP(C192,Active!C$21:E$972,3,FALSE)</f>
        <v>2454.9998001280574</v>
      </c>
      <c r="F192" s="13" t="s">
        <v>31</v>
      </c>
      <c r="G192" s="9" t="str">
        <f t="shared" si="34"/>
        <v>55928.2210</v>
      </c>
      <c r="H192" s="46">
        <f t="shared" si="35"/>
        <v>2455</v>
      </c>
      <c r="I192" s="55" t="s">
        <v>604</v>
      </c>
      <c r="J192" s="56" t="s">
        <v>605</v>
      </c>
      <c r="K192" s="55" t="s">
        <v>606</v>
      </c>
      <c r="L192" s="55" t="s">
        <v>592</v>
      </c>
      <c r="M192" s="56" t="s">
        <v>560</v>
      </c>
      <c r="N192" s="56" t="s">
        <v>31</v>
      </c>
      <c r="O192" s="57" t="s">
        <v>607</v>
      </c>
      <c r="P192" s="58" t="s">
        <v>608</v>
      </c>
    </row>
    <row r="193" spans="1:16" ht="13.5" thickBot="1" x14ac:dyDescent="0.25">
      <c r="A193" s="46" t="str">
        <f t="shared" si="30"/>
        <v>VSB 56 </v>
      </c>
      <c r="B193" s="13" t="str">
        <f t="shared" si="31"/>
        <v>I</v>
      </c>
      <c r="C193" s="46">
        <f t="shared" si="32"/>
        <v>56305.110800000002</v>
      </c>
      <c r="D193" s="9" t="str">
        <f t="shared" si="33"/>
        <v>vis</v>
      </c>
      <c r="E193" s="54">
        <f>VLOOKUP(C193,Active!C$21:E$972,3,FALSE)</f>
        <v>2724.9987069216859</v>
      </c>
      <c r="F193" s="13" t="s">
        <v>31</v>
      </c>
      <c r="G193" s="9" t="str">
        <f t="shared" si="34"/>
        <v>56305.1108</v>
      </c>
      <c r="H193" s="46">
        <f t="shared" si="35"/>
        <v>2725</v>
      </c>
      <c r="I193" s="55" t="s">
        <v>618</v>
      </c>
      <c r="J193" s="56" t="s">
        <v>619</v>
      </c>
      <c r="K193" s="55" t="s">
        <v>620</v>
      </c>
      <c r="L193" s="55" t="s">
        <v>621</v>
      </c>
      <c r="M193" s="56" t="s">
        <v>560</v>
      </c>
      <c r="N193" s="56" t="s">
        <v>578</v>
      </c>
      <c r="O193" s="57" t="s">
        <v>579</v>
      </c>
      <c r="P193" s="58" t="s">
        <v>622</v>
      </c>
    </row>
    <row r="194" spans="1:16" ht="13.5" thickBot="1" x14ac:dyDescent="0.25">
      <c r="A194" s="46" t="str">
        <f t="shared" si="30"/>
        <v>VSB 56 </v>
      </c>
      <c r="B194" s="13" t="str">
        <f t="shared" si="31"/>
        <v>I</v>
      </c>
      <c r="C194" s="46">
        <f t="shared" si="32"/>
        <v>56319.071600000003</v>
      </c>
      <c r="D194" s="9" t="str">
        <f t="shared" si="33"/>
        <v>vis</v>
      </c>
      <c r="E194" s="54">
        <f>VLOOKUP(C194,Active!C$21:E$972,3,FALSE)</f>
        <v>2735.0000408340516</v>
      </c>
      <c r="F194" s="13" t="s">
        <v>31</v>
      </c>
      <c r="G194" s="9" t="str">
        <f t="shared" si="34"/>
        <v>56319.0716</v>
      </c>
      <c r="H194" s="46">
        <f t="shared" si="35"/>
        <v>2735</v>
      </c>
      <c r="I194" s="55" t="s">
        <v>623</v>
      </c>
      <c r="J194" s="56" t="s">
        <v>624</v>
      </c>
      <c r="K194" s="55" t="s">
        <v>625</v>
      </c>
      <c r="L194" s="55" t="s">
        <v>626</v>
      </c>
      <c r="M194" s="56" t="s">
        <v>560</v>
      </c>
      <c r="N194" s="56" t="s">
        <v>31</v>
      </c>
      <c r="O194" s="57" t="s">
        <v>607</v>
      </c>
      <c r="P194" s="58" t="s">
        <v>622</v>
      </c>
    </row>
    <row r="195" spans="1:16" ht="13.5" thickBot="1" x14ac:dyDescent="0.25">
      <c r="A195" s="46" t="str">
        <f t="shared" si="30"/>
        <v>OEJV 0162 </v>
      </c>
      <c r="B195" s="13" t="str">
        <f t="shared" si="31"/>
        <v>II</v>
      </c>
      <c r="C195" s="46">
        <f t="shared" si="32"/>
        <v>56583.595000000001</v>
      </c>
      <c r="D195" s="9" t="str">
        <f t="shared" si="33"/>
        <v>vis</v>
      </c>
      <c r="E195" s="54">
        <f>VLOOKUP(C195,Active!C$21:E$972,3,FALSE)</f>
        <v>2924.5011332523991</v>
      </c>
      <c r="F195" s="13" t="s">
        <v>31</v>
      </c>
      <c r="G195" s="9" t="str">
        <f t="shared" si="34"/>
        <v>56583.595</v>
      </c>
      <c r="H195" s="46">
        <f t="shared" si="35"/>
        <v>2924.5</v>
      </c>
      <c r="I195" s="55" t="s">
        <v>627</v>
      </c>
      <c r="J195" s="56" t="s">
        <v>628</v>
      </c>
      <c r="K195" s="55" t="s">
        <v>629</v>
      </c>
      <c r="L195" s="55" t="s">
        <v>222</v>
      </c>
      <c r="M195" s="56" t="s">
        <v>560</v>
      </c>
      <c r="N195" s="56" t="s">
        <v>561</v>
      </c>
      <c r="O195" s="57" t="s">
        <v>630</v>
      </c>
      <c r="P195" s="58" t="s">
        <v>631</v>
      </c>
    </row>
    <row r="196" spans="1:16" x14ac:dyDescent="0.2">
      <c r="B196" s="13"/>
      <c r="E196" s="54"/>
      <c r="F196" s="13"/>
    </row>
    <row r="197" spans="1:16" x14ac:dyDescent="0.2">
      <c r="B197" s="13"/>
      <c r="E197" s="54"/>
      <c r="F197" s="13"/>
    </row>
    <row r="198" spans="1:16" x14ac:dyDescent="0.2">
      <c r="B198" s="13"/>
      <c r="E198" s="54"/>
      <c r="F198" s="13"/>
    </row>
    <row r="199" spans="1:16" x14ac:dyDescent="0.2">
      <c r="B199" s="13"/>
      <c r="E199" s="54"/>
      <c r="F199" s="13"/>
    </row>
    <row r="200" spans="1:16" x14ac:dyDescent="0.2">
      <c r="B200" s="13"/>
      <c r="E200" s="54"/>
      <c r="F200" s="13"/>
    </row>
    <row r="201" spans="1:16" x14ac:dyDescent="0.2">
      <c r="B201" s="13"/>
      <c r="E201" s="54"/>
      <c r="F201" s="13"/>
    </row>
    <row r="202" spans="1:16" x14ac:dyDescent="0.2">
      <c r="B202" s="13"/>
      <c r="E202" s="54"/>
      <c r="F202" s="13"/>
    </row>
    <row r="203" spans="1:16" x14ac:dyDescent="0.2">
      <c r="B203" s="13"/>
      <c r="E203" s="54"/>
      <c r="F203" s="13"/>
    </row>
    <row r="204" spans="1:16" x14ac:dyDescent="0.2">
      <c r="B204" s="13"/>
      <c r="E204" s="54"/>
      <c r="F204" s="13"/>
    </row>
    <row r="205" spans="1:16" x14ac:dyDescent="0.2">
      <c r="B205" s="13"/>
      <c r="E205" s="54"/>
      <c r="F205" s="13"/>
    </row>
    <row r="206" spans="1:16" x14ac:dyDescent="0.2">
      <c r="B206" s="13"/>
      <c r="E206" s="54"/>
      <c r="F206" s="13"/>
    </row>
    <row r="207" spans="1:16" x14ac:dyDescent="0.2">
      <c r="B207" s="13"/>
      <c r="E207" s="54"/>
      <c r="F207" s="13"/>
    </row>
    <row r="208" spans="1:16" x14ac:dyDescent="0.2">
      <c r="B208" s="13"/>
      <c r="E208" s="54"/>
      <c r="F208" s="13"/>
    </row>
    <row r="209" spans="2:6" x14ac:dyDescent="0.2">
      <c r="B209" s="13"/>
      <c r="E209" s="54"/>
      <c r="F209" s="13"/>
    </row>
    <row r="210" spans="2:6" x14ac:dyDescent="0.2">
      <c r="B210" s="13"/>
      <c r="E210" s="54"/>
      <c r="F210" s="13"/>
    </row>
    <row r="211" spans="2:6" x14ac:dyDescent="0.2">
      <c r="B211" s="13"/>
      <c r="E211" s="54"/>
      <c r="F211" s="13"/>
    </row>
    <row r="212" spans="2:6" x14ac:dyDescent="0.2">
      <c r="B212" s="13"/>
      <c r="E212" s="54"/>
      <c r="F212" s="13"/>
    </row>
    <row r="213" spans="2:6" x14ac:dyDescent="0.2">
      <c r="B213" s="13"/>
      <c r="E213" s="54"/>
      <c r="F213" s="13"/>
    </row>
    <row r="214" spans="2:6" x14ac:dyDescent="0.2">
      <c r="B214" s="13"/>
      <c r="E214" s="54"/>
      <c r="F214" s="13"/>
    </row>
    <row r="215" spans="2:6" x14ac:dyDescent="0.2">
      <c r="B215" s="13"/>
      <c r="E215" s="54"/>
      <c r="F215" s="13"/>
    </row>
    <row r="216" spans="2:6" x14ac:dyDescent="0.2">
      <c r="B216" s="13"/>
      <c r="E216" s="54"/>
      <c r="F216" s="13"/>
    </row>
    <row r="217" spans="2:6" x14ac:dyDescent="0.2">
      <c r="B217" s="13"/>
      <c r="E217" s="54"/>
      <c r="F217" s="13"/>
    </row>
    <row r="218" spans="2:6" x14ac:dyDescent="0.2">
      <c r="B218" s="13"/>
      <c r="E218" s="54"/>
      <c r="F218" s="13"/>
    </row>
    <row r="219" spans="2:6" x14ac:dyDescent="0.2">
      <c r="B219" s="13"/>
      <c r="E219" s="54"/>
      <c r="F219" s="13"/>
    </row>
    <row r="220" spans="2:6" x14ac:dyDescent="0.2">
      <c r="B220" s="13"/>
      <c r="E220" s="54"/>
      <c r="F220" s="13"/>
    </row>
    <row r="221" spans="2:6" x14ac:dyDescent="0.2">
      <c r="B221" s="13"/>
      <c r="E221" s="54"/>
      <c r="F221" s="13"/>
    </row>
    <row r="222" spans="2:6" x14ac:dyDescent="0.2">
      <c r="B222" s="13"/>
      <c r="E222" s="54"/>
      <c r="F222" s="13"/>
    </row>
    <row r="223" spans="2:6" x14ac:dyDescent="0.2">
      <c r="B223" s="13"/>
      <c r="E223" s="54"/>
      <c r="F223" s="13"/>
    </row>
    <row r="224" spans="2:6" x14ac:dyDescent="0.2">
      <c r="B224" s="13"/>
      <c r="E224" s="54"/>
      <c r="F224" s="13"/>
    </row>
    <row r="225" spans="2:6" x14ac:dyDescent="0.2">
      <c r="B225" s="13"/>
      <c r="E225" s="54"/>
      <c r="F225" s="13"/>
    </row>
    <row r="226" spans="2:6" x14ac:dyDescent="0.2">
      <c r="B226" s="13"/>
      <c r="E226" s="54"/>
      <c r="F226" s="13"/>
    </row>
    <row r="227" spans="2:6" x14ac:dyDescent="0.2">
      <c r="B227" s="13"/>
      <c r="E227" s="54"/>
      <c r="F227" s="13"/>
    </row>
    <row r="228" spans="2:6" x14ac:dyDescent="0.2">
      <c r="B228" s="13"/>
      <c r="E228" s="54"/>
      <c r="F228" s="13"/>
    </row>
    <row r="229" spans="2:6" x14ac:dyDescent="0.2">
      <c r="B229" s="13"/>
      <c r="E229" s="54"/>
      <c r="F229" s="13"/>
    </row>
    <row r="230" spans="2:6" x14ac:dyDescent="0.2">
      <c r="B230" s="13"/>
      <c r="E230" s="54"/>
      <c r="F230" s="13"/>
    </row>
    <row r="231" spans="2:6" x14ac:dyDescent="0.2">
      <c r="B231" s="13"/>
      <c r="E231" s="54"/>
      <c r="F231" s="13"/>
    </row>
    <row r="232" spans="2:6" x14ac:dyDescent="0.2">
      <c r="B232" s="13"/>
      <c r="E232" s="54"/>
      <c r="F232" s="13"/>
    </row>
    <row r="233" spans="2:6" x14ac:dyDescent="0.2">
      <c r="B233" s="13"/>
      <c r="E233" s="54"/>
      <c r="F233" s="13"/>
    </row>
    <row r="234" spans="2:6" x14ac:dyDescent="0.2">
      <c r="B234" s="13"/>
      <c r="E234" s="54"/>
      <c r="F234" s="13"/>
    </row>
    <row r="235" spans="2:6" x14ac:dyDescent="0.2">
      <c r="B235" s="13"/>
      <c r="E235" s="54"/>
      <c r="F235" s="13"/>
    </row>
    <row r="236" spans="2:6" x14ac:dyDescent="0.2">
      <c r="B236" s="13"/>
      <c r="E236" s="54"/>
      <c r="F236" s="13"/>
    </row>
    <row r="237" spans="2:6" x14ac:dyDescent="0.2">
      <c r="B237" s="13"/>
      <c r="E237" s="54"/>
      <c r="F237" s="13"/>
    </row>
    <row r="238" spans="2:6" x14ac:dyDescent="0.2">
      <c r="B238" s="13"/>
      <c r="E238" s="54"/>
      <c r="F238" s="13"/>
    </row>
    <row r="239" spans="2:6" x14ac:dyDescent="0.2">
      <c r="B239" s="13"/>
      <c r="E239" s="54"/>
      <c r="F239" s="13"/>
    </row>
    <row r="240" spans="2:6" x14ac:dyDescent="0.2">
      <c r="B240" s="13"/>
      <c r="E240" s="54"/>
      <c r="F240" s="13"/>
    </row>
    <row r="241" spans="2:6" x14ac:dyDescent="0.2">
      <c r="B241" s="13"/>
      <c r="E241" s="54"/>
      <c r="F241" s="13"/>
    </row>
    <row r="242" spans="2:6" x14ac:dyDescent="0.2">
      <c r="B242" s="13"/>
      <c r="E242" s="54"/>
      <c r="F242" s="13"/>
    </row>
    <row r="243" spans="2:6" x14ac:dyDescent="0.2">
      <c r="B243" s="13"/>
      <c r="E243" s="54"/>
      <c r="F243" s="13"/>
    </row>
    <row r="244" spans="2:6" x14ac:dyDescent="0.2">
      <c r="B244" s="13"/>
      <c r="E244" s="54"/>
      <c r="F244" s="13"/>
    </row>
    <row r="245" spans="2:6" x14ac:dyDescent="0.2">
      <c r="B245" s="13"/>
      <c r="E245" s="54"/>
      <c r="F245" s="13"/>
    </row>
    <row r="246" spans="2:6" x14ac:dyDescent="0.2">
      <c r="B246" s="13"/>
      <c r="E246" s="54"/>
      <c r="F246" s="13"/>
    </row>
    <row r="247" spans="2:6" x14ac:dyDescent="0.2">
      <c r="B247" s="13"/>
      <c r="E247" s="54"/>
      <c r="F247" s="13"/>
    </row>
    <row r="248" spans="2:6" x14ac:dyDescent="0.2">
      <c r="B248" s="13"/>
      <c r="E248" s="54"/>
      <c r="F248" s="13"/>
    </row>
    <row r="249" spans="2:6" x14ac:dyDescent="0.2">
      <c r="B249" s="13"/>
      <c r="E249" s="54"/>
      <c r="F249" s="13"/>
    </row>
    <row r="250" spans="2:6" x14ac:dyDescent="0.2">
      <c r="B250" s="13"/>
      <c r="E250" s="54"/>
      <c r="F250" s="13"/>
    </row>
    <row r="251" spans="2:6" x14ac:dyDescent="0.2">
      <c r="B251" s="13"/>
      <c r="E251" s="54"/>
      <c r="F251" s="13"/>
    </row>
    <row r="252" spans="2:6" x14ac:dyDescent="0.2">
      <c r="B252" s="13"/>
      <c r="E252" s="54"/>
      <c r="F252" s="13"/>
    </row>
    <row r="253" spans="2:6" x14ac:dyDescent="0.2">
      <c r="B253" s="13"/>
      <c r="E253" s="54"/>
      <c r="F253" s="13"/>
    </row>
    <row r="254" spans="2:6" x14ac:dyDescent="0.2">
      <c r="B254" s="13"/>
      <c r="E254" s="54"/>
      <c r="F254" s="13"/>
    </row>
    <row r="255" spans="2:6" x14ac:dyDescent="0.2">
      <c r="B255" s="13"/>
      <c r="E255" s="54"/>
      <c r="F255" s="13"/>
    </row>
    <row r="256" spans="2:6" x14ac:dyDescent="0.2">
      <c r="B256" s="13"/>
      <c r="E256" s="54"/>
      <c r="F256" s="13"/>
    </row>
    <row r="257" spans="2:6" x14ac:dyDescent="0.2">
      <c r="B257" s="13"/>
      <c r="E257" s="54"/>
      <c r="F257" s="13"/>
    </row>
    <row r="258" spans="2:6" x14ac:dyDescent="0.2">
      <c r="B258" s="13"/>
      <c r="E258" s="54"/>
      <c r="F258" s="13"/>
    </row>
    <row r="259" spans="2:6" x14ac:dyDescent="0.2">
      <c r="B259" s="13"/>
      <c r="E259" s="54"/>
      <c r="F259" s="13"/>
    </row>
    <row r="260" spans="2:6" x14ac:dyDescent="0.2">
      <c r="B260" s="13"/>
      <c r="E260" s="54"/>
      <c r="F260" s="13"/>
    </row>
    <row r="261" spans="2:6" x14ac:dyDescent="0.2">
      <c r="B261" s="13"/>
      <c r="E261" s="54"/>
      <c r="F261" s="13"/>
    </row>
    <row r="262" spans="2:6" x14ac:dyDescent="0.2">
      <c r="B262" s="13"/>
      <c r="E262" s="54"/>
      <c r="F262" s="13"/>
    </row>
    <row r="263" spans="2:6" x14ac:dyDescent="0.2">
      <c r="B263" s="13"/>
      <c r="E263" s="54"/>
      <c r="F263" s="13"/>
    </row>
    <row r="264" spans="2:6" x14ac:dyDescent="0.2">
      <c r="B264" s="13"/>
      <c r="E264" s="54"/>
      <c r="F264" s="13"/>
    </row>
    <row r="265" spans="2:6" x14ac:dyDescent="0.2">
      <c r="B265" s="13"/>
      <c r="E265" s="54"/>
      <c r="F265" s="13"/>
    </row>
    <row r="266" spans="2:6" x14ac:dyDescent="0.2">
      <c r="B266" s="13"/>
      <c r="E266" s="54"/>
      <c r="F266" s="13"/>
    </row>
    <row r="267" spans="2:6" x14ac:dyDescent="0.2">
      <c r="B267" s="13"/>
      <c r="E267" s="54"/>
      <c r="F267" s="13"/>
    </row>
    <row r="268" spans="2:6" x14ac:dyDescent="0.2">
      <c r="B268" s="13"/>
      <c r="E268" s="54"/>
      <c r="F268" s="13"/>
    </row>
    <row r="269" spans="2:6" x14ac:dyDescent="0.2">
      <c r="B269" s="13"/>
      <c r="E269" s="54"/>
      <c r="F269" s="13"/>
    </row>
    <row r="270" spans="2:6" x14ac:dyDescent="0.2">
      <c r="B270" s="13"/>
      <c r="E270" s="54"/>
      <c r="F270" s="13"/>
    </row>
    <row r="271" spans="2:6" x14ac:dyDescent="0.2">
      <c r="B271" s="13"/>
      <c r="E271" s="54"/>
      <c r="F271" s="13"/>
    </row>
    <row r="272" spans="2:6" x14ac:dyDescent="0.2">
      <c r="B272" s="13"/>
      <c r="E272" s="54"/>
      <c r="F272" s="13"/>
    </row>
    <row r="273" spans="2:6" x14ac:dyDescent="0.2">
      <c r="B273" s="13"/>
      <c r="E273" s="54"/>
      <c r="F273" s="13"/>
    </row>
    <row r="274" spans="2:6" x14ac:dyDescent="0.2">
      <c r="B274" s="13"/>
      <c r="E274" s="54"/>
      <c r="F274" s="13"/>
    </row>
    <row r="275" spans="2:6" x14ac:dyDescent="0.2">
      <c r="B275" s="13"/>
      <c r="E275" s="54"/>
      <c r="F275" s="13"/>
    </row>
    <row r="276" spans="2:6" x14ac:dyDescent="0.2">
      <c r="B276" s="13"/>
      <c r="E276" s="54"/>
      <c r="F276" s="13"/>
    </row>
    <row r="277" spans="2:6" x14ac:dyDescent="0.2">
      <c r="B277" s="13"/>
      <c r="E277" s="54"/>
      <c r="F277" s="13"/>
    </row>
    <row r="278" spans="2:6" x14ac:dyDescent="0.2">
      <c r="B278" s="13"/>
      <c r="E278" s="54"/>
      <c r="F278" s="13"/>
    </row>
    <row r="279" spans="2:6" x14ac:dyDescent="0.2">
      <c r="B279" s="13"/>
      <c r="E279" s="54"/>
      <c r="F279" s="13"/>
    </row>
    <row r="280" spans="2:6" x14ac:dyDescent="0.2">
      <c r="B280" s="13"/>
      <c r="E280" s="54"/>
      <c r="F280" s="13"/>
    </row>
    <row r="281" spans="2:6" x14ac:dyDescent="0.2">
      <c r="B281" s="13"/>
      <c r="E281" s="54"/>
      <c r="F281" s="13"/>
    </row>
    <row r="282" spans="2:6" x14ac:dyDescent="0.2">
      <c r="B282" s="13"/>
      <c r="E282" s="54"/>
      <c r="F282" s="13"/>
    </row>
    <row r="283" spans="2:6" x14ac:dyDescent="0.2">
      <c r="B283" s="13"/>
      <c r="E283" s="54"/>
      <c r="F283" s="13"/>
    </row>
    <row r="284" spans="2:6" x14ac:dyDescent="0.2">
      <c r="B284" s="13"/>
      <c r="E284" s="54"/>
      <c r="F284" s="13"/>
    </row>
    <row r="285" spans="2:6" x14ac:dyDescent="0.2">
      <c r="B285" s="13"/>
      <c r="E285" s="54"/>
      <c r="F285" s="13"/>
    </row>
    <row r="286" spans="2:6" x14ac:dyDescent="0.2">
      <c r="B286" s="13"/>
      <c r="E286" s="54"/>
      <c r="F286" s="13"/>
    </row>
    <row r="287" spans="2:6" x14ac:dyDescent="0.2">
      <c r="B287" s="13"/>
      <c r="E287" s="54"/>
      <c r="F287" s="13"/>
    </row>
    <row r="288" spans="2:6" x14ac:dyDescent="0.2">
      <c r="B288" s="13"/>
      <c r="E288" s="54"/>
      <c r="F288" s="13"/>
    </row>
    <row r="289" spans="2:6" x14ac:dyDescent="0.2">
      <c r="B289" s="13"/>
      <c r="E289" s="54"/>
      <c r="F289" s="13"/>
    </row>
    <row r="290" spans="2:6" x14ac:dyDescent="0.2">
      <c r="B290" s="13"/>
      <c r="E290" s="54"/>
      <c r="F290" s="13"/>
    </row>
    <row r="291" spans="2:6" x14ac:dyDescent="0.2">
      <c r="B291" s="13"/>
      <c r="E291" s="54"/>
      <c r="F291" s="13"/>
    </row>
    <row r="292" spans="2:6" x14ac:dyDescent="0.2">
      <c r="B292" s="13"/>
      <c r="E292" s="54"/>
      <c r="F292" s="13"/>
    </row>
    <row r="293" spans="2:6" x14ac:dyDescent="0.2">
      <c r="B293" s="13"/>
      <c r="E293" s="54"/>
      <c r="F293" s="13"/>
    </row>
    <row r="294" spans="2:6" x14ac:dyDescent="0.2">
      <c r="B294" s="13"/>
      <c r="E294" s="54"/>
      <c r="F294" s="13"/>
    </row>
    <row r="295" spans="2:6" x14ac:dyDescent="0.2">
      <c r="B295" s="13"/>
      <c r="E295" s="54"/>
      <c r="F295" s="13"/>
    </row>
    <row r="296" spans="2:6" x14ac:dyDescent="0.2">
      <c r="B296" s="13"/>
      <c r="E296" s="54"/>
      <c r="F296" s="13"/>
    </row>
    <row r="297" spans="2:6" x14ac:dyDescent="0.2">
      <c r="B297" s="13"/>
      <c r="E297" s="54"/>
      <c r="F297" s="13"/>
    </row>
    <row r="298" spans="2:6" x14ac:dyDescent="0.2">
      <c r="B298" s="13"/>
      <c r="E298" s="54"/>
      <c r="F298" s="13"/>
    </row>
    <row r="299" spans="2:6" x14ac:dyDescent="0.2">
      <c r="B299" s="13"/>
      <c r="E299" s="54"/>
      <c r="F299" s="13"/>
    </row>
    <row r="300" spans="2:6" x14ac:dyDescent="0.2">
      <c r="B300" s="13"/>
      <c r="E300" s="54"/>
      <c r="F300" s="13"/>
    </row>
    <row r="301" spans="2:6" x14ac:dyDescent="0.2">
      <c r="B301" s="13"/>
      <c r="E301" s="54"/>
      <c r="F301" s="13"/>
    </row>
    <row r="302" spans="2:6" x14ac:dyDescent="0.2">
      <c r="B302" s="13"/>
      <c r="E302" s="54"/>
      <c r="F302" s="13"/>
    </row>
    <row r="303" spans="2:6" x14ac:dyDescent="0.2">
      <c r="B303" s="13"/>
      <c r="E303" s="54"/>
      <c r="F303" s="13"/>
    </row>
    <row r="304" spans="2:6" x14ac:dyDescent="0.2">
      <c r="B304" s="13"/>
      <c r="E304" s="54"/>
      <c r="F304" s="13"/>
    </row>
    <row r="305" spans="2:6" x14ac:dyDescent="0.2">
      <c r="B305" s="13"/>
      <c r="E305" s="54"/>
      <c r="F305" s="13"/>
    </row>
    <row r="306" spans="2:6" x14ac:dyDescent="0.2">
      <c r="B306" s="13"/>
      <c r="E306" s="54"/>
      <c r="F306" s="13"/>
    </row>
    <row r="307" spans="2:6" x14ac:dyDescent="0.2">
      <c r="B307" s="13"/>
      <c r="E307" s="54"/>
      <c r="F307" s="13"/>
    </row>
    <row r="308" spans="2:6" x14ac:dyDescent="0.2">
      <c r="B308" s="13"/>
      <c r="E308" s="54"/>
      <c r="F308" s="13"/>
    </row>
    <row r="309" spans="2:6" x14ac:dyDescent="0.2">
      <c r="B309" s="13"/>
      <c r="E309" s="54"/>
      <c r="F309" s="13"/>
    </row>
    <row r="310" spans="2:6" x14ac:dyDescent="0.2">
      <c r="B310" s="13"/>
      <c r="E310" s="54"/>
      <c r="F310" s="13"/>
    </row>
    <row r="311" spans="2:6" x14ac:dyDescent="0.2">
      <c r="B311" s="13"/>
      <c r="E311" s="54"/>
      <c r="F311" s="13"/>
    </row>
    <row r="312" spans="2:6" x14ac:dyDescent="0.2">
      <c r="B312" s="13"/>
      <c r="E312" s="54"/>
      <c r="F312" s="13"/>
    </row>
    <row r="313" spans="2:6" x14ac:dyDescent="0.2">
      <c r="B313" s="13"/>
      <c r="E313" s="54"/>
      <c r="F313" s="13"/>
    </row>
    <row r="314" spans="2:6" x14ac:dyDescent="0.2">
      <c r="B314" s="13"/>
      <c r="E314" s="54"/>
      <c r="F314" s="13"/>
    </row>
    <row r="315" spans="2:6" x14ac:dyDescent="0.2">
      <c r="B315" s="13"/>
      <c r="E315" s="54"/>
      <c r="F315" s="13"/>
    </row>
    <row r="316" spans="2:6" x14ac:dyDescent="0.2">
      <c r="B316" s="13"/>
      <c r="E316" s="54"/>
      <c r="F316" s="13"/>
    </row>
    <row r="317" spans="2:6" x14ac:dyDescent="0.2">
      <c r="B317" s="13"/>
      <c r="E317" s="54"/>
      <c r="F317" s="13"/>
    </row>
    <row r="318" spans="2:6" x14ac:dyDescent="0.2">
      <c r="B318" s="13"/>
      <c r="E318" s="54"/>
      <c r="F318" s="13"/>
    </row>
    <row r="319" spans="2:6" x14ac:dyDescent="0.2">
      <c r="B319" s="13"/>
      <c r="E319" s="54"/>
      <c r="F319" s="13"/>
    </row>
    <row r="320" spans="2:6" x14ac:dyDescent="0.2">
      <c r="B320" s="13"/>
      <c r="E320" s="54"/>
      <c r="F320" s="13"/>
    </row>
    <row r="321" spans="2:6" x14ac:dyDescent="0.2">
      <c r="B321" s="13"/>
      <c r="E321" s="54"/>
      <c r="F321" s="13"/>
    </row>
    <row r="322" spans="2:6" x14ac:dyDescent="0.2">
      <c r="B322" s="13"/>
      <c r="E322" s="54"/>
      <c r="F322" s="13"/>
    </row>
    <row r="323" spans="2:6" x14ac:dyDescent="0.2">
      <c r="B323" s="13"/>
      <c r="E323" s="54"/>
      <c r="F323" s="13"/>
    </row>
    <row r="324" spans="2:6" x14ac:dyDescent="0.2">
      <c r="B324" s="13"/>
      <c r="E324" s="54"/>
      <c r="F324" s="13"/>
    </row>
    <row r="325" spans="2:6" x14ac:dyDescent="0.2">
      <c r="B325" s="13"/>
      <c r="E325" s="54"/>
      <c r="F325" s="13"/>
    </row>
    <row r="326" spans="2:6" x14ac:dyDescent="0.2">
      <c r="B326" s="13"/>
      <c r="E326" s="54"/>
      <c r="F326" s="13"/>
    </row>
    <row r="327" spans="2:6" x14ac:dyDescent="0.2">
      <c r="B327" s="13"/>
      <c r="E327" s="54"/>
      <c r="F327" s="13"/>
    </row>
    <row r="328" spans="2:6" x14ac:dyDescent="0.2">
      <c r="B328" s="13"/>
      <c r="E328" s="54"/>
      <c r="F328" s="13"/>
    </row>
    <row r="329" spans="2:6" x14ac:dyDescent="0.2">
      <c r="B329" s="13"/>
      <c r="E329" s="54"/>
      <c r="F329" s="13"/>
    </row>
    <row r="330" spans="2:6" x14ac:dyDescent="0.2">
      <c r="B330" s="13"/>
      <c r="E330" s="54"/>
      <c r="F330" s="13"/>
    </row>
    <row r="331" spans="2:6" x14ac:dyDescent="0.2">
      <c r="B331" s="13"/>
      <c r="E331" s="54"/>
      <c r="F331" s="13"/>
    </row>
    <row r="332" spans="2:6" x14ac:dyDescent="0.2">
      <c r="B332" s="13"/>
      <c r="E332" s="54"/>
      <c r="F332" s="13"/>
    </row>
    <row r="333" spans="2:6" x14ac:dyDescent="0.2">
      <c r="B333" s="13"/>
      <c r="E333" s="54"/>
      <c r="F333" s="13"/>
    </row>
    <row r="334" spans="2:6" x14ac:dyDescent="0.2">
      <c r="B334" s="13"/>
      <c r="E334" s="54"/>
      <c r="F334" s="13"/>
    </row>
    <row r="335" spans="2:6" x14ac:dyDescent="0.2">
      <c r="B335" s="13"/>
      <c r="E335" s="54"/>
      <c r="F335" s="13"/>
    </row>
    <row r="336" spans="2:6" x14ac:dyDescent="0.2">
      <c r="B336" s="13"/>
      <c r="E336" s="54"/>
      <c r="F336" s="13"/>
    </row>
    <row r="337" spans="2:6" x14ac:dyDescent="0.2">
      <c r="B337" s="13"/>
      <c r="E337" s="54"/>
      <c r="F337" s="13"/>
    </row>
    <row r="338" spans="2:6" x14ac:dyDescent="0.2">
      <c r="B338" s="13"/>
      <c r="E338" s="54"/>
      <c r="F338" s="13"/>
    </row>
    <row r="339" spans="2:6" x14ac:dyDescent="0.2">
      <c r="B339" s="13"/>
      <c r="E339" s="54"/>
      <c r="F339" s="13"/>
    </row>
    <row r="340" spans="2:6" x14ac:dyDescent="0.2">
      <c r="B340" s="13"/>
      <c r="E340" s="54"/>
      <c r="F340" s="13"/>
    </row>
    <row r="341" spans="2:6" x14ac:dyDescent="0.2">
      <c r="B341" s="13"/>
      <c r="E341" s="54"/>
      <c r="F341" s="13"/>
    </row>
    <row r="342" spans="2:6" x14ac:dyDescent="0.2">
      <c r="B342" s="13"/>
      <c r="E342" s="54"/>
      <c r="F342" s="13"/>
    </row>
    <row r="343" spans="2:6" x14ac:dyDescent="0.2">
      <c r="B343" s="13"/>
      <c r="E343" s="54"/>
      <c r="F343" s="13"/>
    </row>
    <row r="344" spans="2:6" x14ac:dyDescent="0.2">
      <c r="B344" s="13"/>
      <c r="E344" s="54"/>
      <c r="F344" s="13"/>
    </row>
    <row r="345" spans="2:6" x14ac:dyDescent="0.2">
      <c r="B345" s="13"/>
      <c r="E345" s="54"/>
      <c r="F345" s="13"/>
    </row>
    <row r="346" spans="2:6" x14ac:dyDescent="0.2">
      <c r="B346" s="13"/>
      <c r="E346" s="54"/>
      <c r="F346" s="13"/>
    </row>
    <row r="347" spans="2:6" x14ac:dyDescent="0.2">
      <c r="B347" s="13"/>
      <c r="E347" s="54"/>
      <c r="F347" s="13"/>
    </row>
    <row r="348" spans="2:6" x14ac:dyDescent="0.2">
      <c r="B348" s="13"/>
      <c r="E348" s="54"/>
      <c r="F348" s="13"/>
    </row>
    <row r="349" spans="2:6" x14ac:dyDescent="0.2">
      <c r="B349" s="13"/>
      <c r="E349" s="54"/>
      <c r="F349" s="13"/>
    </row>
    <row r="350" spans="2:6" x14ac:dyDescent="0.2">
      <c r="B350" s="13"/>
      <c r="E350" s="54"/>
      <c r="F350" s="13"/>
    </row>
    <row r="351" spans="2:6" x14ac:dyDescent="0.2">
      <c r="B351" s="13"/>
      <c r="E351" s="54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  <row r="823" spans="2:6" x14ac:dyDescent="0.2">
      <c r="B823" s="13"/>
      <c r="F823" s="13"/>
    </row>
    <row r="824" spans="2:6" x14ac:dyDescent="0.2">
      <c r="B824" s="13"/>
      <c r="F824" s="13"/>
    </row>
    <row r="825" spans="2:6" x14ac:dyDescent="0.2">
      <c r="B825" s="13"/>
      <c r="F825" s="13"/>
    </row>
    <row r="826" spans="2:6" x14ac:dyDescent="0.2">
      <c r="B826" s="13"/>
      <c r="F826" s="13"/>
    </row>
    <row r="827" spans="2:6" x14ac:dyDescent="0.2">
      <c r="B827" s="13"/>
      <c r="F827" s="13"/>
    </row>
    <row r="828" spans="2:6" x14ac:dyDescent="0.2">
      <c r="B828" s="13"/>
      <c r="F828" s="13"/>
    </row>
    <row r="829" spans="2:6" x14ac:dyDescent="0.2">
      <c r="B829" s="13"/>
      <c r="F829" s="13"/>
    </row>
    <row r="830" spans="2:6" x14ac:dyDescent="0.2">
      <c r="B830" s="13"/>
      <c r="F830" s="13"/>
    </row>
    <row r="831" spans="2:6" x14ac:dyDescent="0.2">
      <c r="B831" s="13"/>
      <c r="F831" s="13"/>
    </row>
    <row r="832" spans="2:6" x14ac:dyDescent="0.2">
      <c r="B832" s="13"/>
      <c r="F832" s="13"/>
    </row>
    <row r="833" spans="2:6" x14ac:dyDescent="0.2">
      <c r="B833" s="13"/>
      <c r="F833" s="13"/>
    </row>
    <row r="834" spans="2:6" x14ac:dyDescent="0.2">
      <c r="B834" s="13"/>
      <c r="F834" s="13"/>
    </row>
    <row r="835" spans="2:6" x14ac:dyDescent="0.2">
      <c r="B835" s="13"/>
      <c r="F835" s="13"/>
    </row>
    <row r="836" spans="2:6" x14ac:dyDescent="0.2">
      <c r="B836" s="13"/>
      <c r="F836" s="13"/>
    </row>
    <row r="837" spans="2:6" x14ac:dyDescent="0.2">
      <c r="B837" s="13"/>
      <c r="F837" s="13"/>
    </row>
    <row r="838" spans="2:6" x14ac:dyDescent="0.2">
      <c r="B838" s="13"/>
      <c r="F838" s="13"/>
    </row>
    <row r="839" spans="2:6" x14ac:dyDescent="0.2">
      <c r="B839" s="13"/>
      <c r="F839" s="13"/>
    </row>
    <row r="840" spans="2:6" x14ac:dyDescent="0.2">
      <c r="B840" s="13"/>
      <c r="F840" s="13"/>
    </row>
    <row r="841" spans="2:6" x14ac:dyDescent="0.2">
      <c r="B841" s="13"/>
      <c r="F841" s="13"/>
    </row>
    <row r="842" spans="2:6" x14ac:dyDescent="0.2">
      <c r="B842" s="13"/>
      <c r="F842" s="13"/>
    </row>
    <row r="843" spans="2:6" x14ac:dyDescent="0.2">
      <c r="B843" s="13"/>
      <c r="F843" s="13"/>
    </row>
    <row r="844" spans="2:6" x14ac:dyDescent="0.2">
      <c r="B844" s="13"/>
      <c r="F844" s="13"/>
    </row>
    <row r="845" spans="2:6" x14ac:dyDescent="0.2">
      <c r="B845" s="13"/>
      <c r="F845" s="13"/>
    </row>
    <row r="846" spans="2:6" x14ac:dyDescent="0.2">
      <c r="B846" s="13"/>
      <c r="F846" s="13"/>
    </row>
    <row r="847" spans="2:6" x14ac:dyDescent="0.2">
      <c r="B847" s="13"/>
      <c r="F847" s="13"/>
    </row>
    <row r="848" spans="2:6" x14ac:dyDescent="0.2">
      <c r="B848" s="13"/>
      <c r="F848" s="13"/>
    </row>
    <row r="849" spans="2:6" x14ac:dyDescent="0.2">
      <c r="B849" s="13"/>
      <c r="F849" s="13"/>
    </row>
    <row r="850" spans="2:6" x14ac:dyDescent="0.2">
      <c r="B850" s="13"/>
      <c r="F850" s="13"/>
    </row>
    <row r="851" spans="2:6" x14ac:dyDescent="0.2">
      <c r="B851" s="13"/>
      <c r="F851" s="13"/>
    </row>
    <row r="852" spans="2:6" x14ac:dyDescent="0.2">
      <c r="B852" s="13"/>
      <c r="F852" s="13"/>
    </row>
    <row r="853" spans="2:6" x14ac:dyDescent="0.2">
      <c r="B853" s="13"/>
      <c r="F853" s="13"/>
    </row>
    <row r="854" spans="2:6" x14ac:dyDescent="0.2">
      <c r="B854" s="13"/>
      <c r="F854" s="13"/>
    </row>
    <row r="855" spans="2:6" x14ac:dyDescent="0.2">
      <c r="B855" s="13"/>
      <c r="F855" s="13"/>
    </row>
    <row r="856" spans="2:6" x14ac:dyDescent="0.2">
      <c r="B856" s="13"/>
      <c r="F856" s="13"/>
    </row>
    <row r="857" spans="2:6" x14ac:dyDescent="0.2">
      <c r="B857" s="13"/>
      <c r="F857" s="13"/>
    </row>
    <row r="858" spans="2:6" x14ac:dyDescent="0.2">
      <c r="B858" s="13"/>
      <c r="F858" s="13"/>
    </row>
    <row r="859" spans="2:6" x14ac:dyDescent="0.2">
      <c r="B859" s="13"/>
      <c r="F859" s="13"/>
    </row>
    <row r="860" spans="2:6" x14ac:dyDescent="0.2">
      <c r="B860" s="13"/>
      <c r="F860" s="13"/>
    </row>
    <row r="861" spans="2:6" x14ac:dyDescent="0.2">
      <c r="B861" s="13"/>
      <c r="F861" s="13"/>
    </row>
    <row r="862" spans="2:6" x14ac:dyDescent="0.2">
      <c r="B862" s="13"/>
      <c r="F862" s="13"/>
    </row>
    <row r="863" spans="2:6" x14ac:dyDescent="0.2">
      <c r="B863" s="13"/>
      <c r="F863" s="13"/>
    </row>
    <row r="864" spans="2:6" x14ac:dyDescent="0.2">
      <c r="B864" s="13"/>
      <c r="F864" s="13"/>
    </row>
    <row r="865" spans="2:6" x14ac:dyDescent="0.2">
      <c r="B865" s="13"/>
      <c r="F865" s="13"/>
    </row>
    <row r="866" spans="2:6" x14ac:dyDescent="0.2">
      <c r="B866" s="13"/>
      <c r="F866" s="13"/>
    </row>
    <row r="867" spans="2:6" x14ac:dyDescent="0.2">
      <c r="B867" s="13"/>
      <c r="F867" s="13"/>
    </row>
    <row r="868" spans="2:6" x14ac:dyDescent="0.2">
      <c r="B868" s="13"/>
      <c r="F868" s="13"/>
    </row>
    <row r="869" spans="2:6" x14ac:dyDescent="0.2">
      <c r="B869" s="13"/>
      <c r="F869" s="13"/>
    </row>
    <row r="870" spans="2:6" x14ac:dyDescent="0.2">
      <c r="B870" s="13"/>
      <c r="F870" s="13"/>
    </row>
    <row r="871" spans="2:6" x14ac:dyDescent="0.2">
      <c r="B871" s="13"/>
      <c r="F871" s="13"/>
    </row>
    <row r="872" spans="2:6" x14ac:dyDescent="0.2">
      <c r="B872" s="13"/>
      <c r="F872" s="13"/>
    </row>
    <row r="873" spans="2:6" x14ac:dyDescent="0.2">
      <c r="B873" s="13"/>
      <c r="F873" s="13"/>
    </row>
    <row r="874" spans="2:6" x14ac:dyDescent="0.2">
      <c r="B874" s="13"/>
      <c r="F874" s="13"/>
    </row>
    <row r="875" spans="2:6" x14ac:dyDescent="0.2">
      <c r="B875" s="13"/>
      <c r="F875" s="13"/>
    </row>
    <row r="876" spans="2:6" x14ac:dyDescent="0.2">
      <c r="B876" s="13"/>
      <c r="F876" s="13"/>
    </row>
    <row r="877" spans="2:6" x14ac:dyDescent="0.2">
      <c r="B877" s="13"/>
      <c r="F877" s="13"/>
    </row>
    <row r="878" spans="2:6" x14ac:dyDescent="0.2">
      <c r="B878" s="13"/>
      <c r="F878" s="13"/>
    </row>
    <row r="879" spans="2:6" x14ac:dyDescent="0.2">
      <c r="B879" s="13"/>
      <c r="F879" s="13"/>
    </row>
    <row r="880" spans="2:6" x14ac:dyDescent="0.2">
      <c r="B880" s="13"/>
      <c r="F880" s="13"/>
    </row>
    <row r="881" spans="2:6" x14ac:dyDescent="0.2">
      <c r="B881" s="13"/>
      <c r="F881" s="13"/>
    </row>
    <row r="882" spans="2:6" x14ac:dyDescent="0.2">
      <c r="B882" s="13"/>
      <c r="F882" s="13"/>
    </row>
    <row r="883" spans="2:6" x14ac:dyDescent="0.2">
      <c r="B883" s="13"/>
      <c r="F883" s="13"/>
    </row>
    <row r="884" spans="2:6" x14ac:dyDescent="0.2">
      <c r="B884" s="13"/>
      <c r="F884" s="13"/>
    </row>
    <row r="885" spans="2:6" x14ac:dyDescent="0.2">
      <c r="B885" s="13"/>
      <c r="F885" s="13"/>
    </row>
    <row r="886" spans="2:6" x14ac:dyDescent="0.2">
      <c r="B886" s="13"/>
      <c r="F886" s="13"/>
    </row>
    <row r="887" spans="2:6" x14ac:dyDescent="0.2">
      <c r="B887" s="13"/>
      <c r="F887" s="13"/>
    </row>
    <row r="888" spans="2:6" x14ac:dyDescent="0.2">
      <c r="B888" s="13"/>
      <c r="F888" s="13"/>
    </row>
    <row r="889" spans="2:6" x14ac:dyDescent="0.2">
      <c r="B889" s="13"/>
      <c r="F889" s="13"/>
    </row>
    <row r="890" spans="2:6" x14ac:dyDescent="0.2">
      <c r="B890" s="13"/>
      <c r="F890" s="13"/>
    </row>
    <row r="891" spans="2:6" x14ac:dyDescent="0.2">
      <c r="B891" s="13"/>
      <c r="F891" s="13"/>
    </row>
    <row r="892" spans="2:6" x14ac:dyDescent="0.2">
      <c r="B892" s="13"/>
      <c r="F892" s="13"/>
    </row>
    <row r="893" spans="2:6" x14ac:dyDescent="0.2">
      <c r="B893" s="13"/>
      <c r="F893" s="13"/>
    </row>
    <row r="894" spans="2:6" x14ac:dyDescent="0.2">
      <c r="B894" s="13"/>
      <c r="F894" s="13"/>
    </row>
    <row r="895" spans="2:6" x14ac:dyDescent="0.2">
      <c r="B895" s="13"/>
      <c r="F895" s="13"/>
    </row>
    <row r="896" spans="2:6" x14ac:dyDescent="0.2">
      <c r="B896" s="13"/>
      <c r="F896" s="13"/>
    </row>
    <row r="897" spans="2:6" x14ac:dyDescent="0.2">
      <c r="B897" s="13"/>
      <c r="F897" s="13"/>
    </row>
    <row r="898" spans="2:6" x14ac:dyDescent="0.2">
      <c r="B898" s="13"/>
      <c r="F898" s="13"/>
    </row>
    <row r="899" spans="2:6" x14ac:dyDescent="0.2">
      <c r="B899" s="13"/>
      <c r="F899" s="13"/>
    </row>
    <row r="900" spans="2:6" x14ac:dyDescent="0.2">
      <c r="B900" s="13"/>
      <c r="F900" s="13"/>
    </row>
    <row r="901" spans="2:6" x14ac:dyDescent="0.2">
      <c r="B901" s="13"/>
      <c r="F901" s="13"/>
    </row>
    <row r="902" spans="2:6" x14ac:dyDescent="0.2">
      <c r="B902" s="13"/>
      <c r="F902" s="13"/>
    </row>
    <row r="903" spans="2:6" x14ac:dyDescent="0.2">
      <c r="B903" s="13"/>
      <c r="F903" s="13"/>
    </row>
    <row r="904" spans="2:6" x14ac:dyDescent="0.2">
      <c r="B904" s="13"/>
      <c r="F904" s="13"/>
    </row>
    <row r="905" spans="2:6" x14ac:dyDescent="0.2">
      <c r="B905" s="13"/>
      <c r="F905" s="13"/>
    </row>
    <row r="906" spans="2:6" x14ac:dyDescent="0.2">
      <c r="B906" s="13"/>
      <c r="F906" s="13"/>
    </row>
    <row r="907" spans="2:6" x14ac:dyDescent="0.2">
      <c r="B907" s="13"/>
      <c r="F907" s="13"/>
    </row>
    <row r="908" spans="2:6" x14ac:dyDescent="0.2">
      <c r="B908" s="13"/>
      <c r="F908" s="13"/>
    </row>
    <row r="909" spans="2:6" x14ac:dyDescent="0.2">
      <c r="B909" s="13"/>
      <c r="F909" s="13"/>
    </row>
    <row r="910" spans="2:6" x14ac:dyDescent="0.2">
      <c r="B910" s="13"/>
      <c r="F910" s="13"/>
    </row>
    <row r="911" spans="2:6" x14ac:dyDescent="0.2">
      <c r="B911" s="13"/>
      <c r="F911" s="13"/>
    </row>
    <row r="912" spans="2:6" x14ac:dyDescent="0.2">
      <c r="B912" s="13"/>
      <c r="F912" s="13"/>
    </row>
    <row r="913" spans="2:6" x14ac:dyDescent="0.2">
      <c r="B913" s="13"/>
      <c r="F913" s="13"/>
    </row>
    <row r="914" spans="2:6" x14ac:dyDescent="0.2">
      <c r="B914" s="13"/>
      <c r="F914" s="13"/>
    </row>
    <row r="915" spans="2:6" x14ac:dyDescent="0.2">
      <c r="B915" s="13"/>
      <c r="F915" s="13"/>
    </row>
    <row r="916" spans="2:6" x14ac:dyDescent="0.2">
      <c r="B916" s="13"/>
      <c r="F916" s="13"/>
    </row>
    <row r="917" spans="2:6" x14ac:dyDescent="0.2">
      <c r="B917" s="13"/>
      <c r="F917" s="13"/>
    </row>
    <row r="918" spans="2:6" x14ac:dyDescent="0.2">
      <c r="B918" s="13"/>
      <c r="F918" s="13"/>
    </row>
    <row r="919" spans="2:6" x14ac:dyDescent="0.2">
      <c r="B919" s="13"/>
      <c r="F919" s="13"/>
    </row>
    <row r="920" spans="2:6" x14ac:dyDescent="0.2">
      <c r="B920" s="13"/>
      <c r="F920" s="13"/>
    </row>
    <row r="921" spans="2:6" x14ac:dyDescent="0.2">
      <c r="B921" s="13"/>
      <c r="F921" s="13"/>
    </row>
    <row r="922" spans="2:6" x14ac:dyDescent="0.2">
      <c r="B922" s="13"/>
      <c r="F922" s="13"/>
    </row>
    <row r="923" spans="2:6" x14ac:dyDescent="0.2">
      <c r="B923" s="13"/>
      <c r="F923" s="13"/>
    </row>
    <row r="924" spans="2:6" x14ac:dyDescent="0.2">
      <c r="B924" s="13"/>
      <c r="F924" s="13"/>
    </row>
    <row r="925" spans="2:6" x14ac:dyDescent="0.2">
      <c r="B925" s="13"/>
      <c r="F925" s="13"/>
    </row>
    <row r="926" spans="2:6" x14ac:dyDescent="0.2">
      <c r="B926" s="13"/>
      <c r="F926" s="13"/>
    </row>
    <row r="927" spans="2:6" x14ac:dyDescent="0.2">
      <c r="B927" s="13"/>
      <c r="F927" s="13"/>
    </row>
    <row r="928" spans="2:6" x14ac:dyDescent="0.2">
      <c r="B928" s="13"/>
      <c r="F928" s="13"/>
    </row>
    <row r="929" spans="2:6" x14ac:dyDescent="0.2">
      <c r="B929" s="13"/>
      <c r="F929" s="13"/>
    </row>
    <row r="930" spans="2:6" x14ac:dyDescent="0.2">
      <c r="B930" s="13"/>
      <c r="F930" s="13"/>
    </row>
    <row r="931" spans="2:6" x14ac:dyDescent="0.2">
      <c r="B931" s="13"/>
      <c r="F931" s="13"/>
    </row>
    <row r="932" spans="2:6" x14ac:dyDescent="0.2">
      <c r="B932" s="13"/>
      <c r="F932" s="13"/>
    </row>
    <row r="933" spans="2:6" x14ac:dyDescent="0.2">
      <c r="B933" s="13"/>
      <c r="F933" s="13"/>
    </row>
    <row r="934" spans="2:6" x14ac:dyDescent="0.2">
      <c r="B934" s="13"/>
      <c r="F934" s="13"/>
    </row>
    <row r="935" spans="2:6" x14ac:dyDescent="0.2">
      <c r="B935" s="13"/>
      <c r="F935" s="13"/>
    </row>
    <row r="936" spans="2:6" x14ac:dyDescent="0.2">
      <c r="B936" s="13"/>
      <c r="F936" s="13"/>
    </row>
    <row r="937" spans="2:6" x14ac:dyDescent="0.2">
      <c r="B937" s="13"/>
      <c r="F937" s="13"/>
    </row>
    <row r="938" spans="2:6" x14ac:dyDescent="0.2">
      <c r="B938" s="13"/>
      <c r="F938" s="13"/>
    </row>
    <row r="939" spans="2:6" x14ac:dyDescent="0.2">
      <c r="B939" s="13"/>
      <c r="F939" s="13"/>
    </row>
    <row r="940" spans="2:6" x14ac:dyDescent="0.2">
      <c r="B940" s="13"/>
      <c r="F940" s="13"/>
    </row>
    <row r="941" spans="2:6" x14ac:dyDescent="0.2">
      <c r="B941" s="13"/>
      <c r="F941" s="13"/>
    </row>
    <row r="942" spans="2:6" x14ac:dyDescent="0.2">
      <c r="B942" s="13"/>
      <c r="F942" s="13"/>
    </row>
    <row r="943" spans="2:6" x14ac:dyDescent="0.2">
      <c r="B943" s="13"/>
      <c r="F943" s="13"/>
    </row>
    <row r="944" spans="2:6" x14ac:dyDescent="0.2">
      <c r="B944" s="13"/>
      <c r="F944" s="13"/>
    </row>
    <row r="945" spans="2:6" x14ac:dyDescent="0.2">
      <c r="B945" s="13"/>
      <c r="F945" s="13"/>
    </row>
    <row r="946" spans="2:6" x14ac:dyDescent="0.2">
      <c r="B946" s="13"/>
      <c r="F946" s="13"/>
    </row>
    <row r="947" spans="2:6" x14ac:dyDescent="0.2">
      <c r="B947" s="13"/>
      <c r="F947" s="13"/>
    </row>
    <row r="948" spans="2:6" x14ac:dyDescent="0.2">
      <c r="B948" s="13"/>
      <c r="F948" s="13"/>
    </row>
    <row r="949" spans="2:6" x14ac:dyDescent="0.2">
      <c r="B949" s="13"/>
      <c r="F949" s="13"/>
    </row>
    <row r="950" spans="2:6" x14ac:dyDescent="0.2">
      <c r="B950" s="13"/>
      <c r="F950" s="13"/>
    </row>
    <row r="951" spans="2:6" x14ac:dyDescent="0.2">
      <c r="B951" s="13"/>
      <c r="F951" s="13"/>
    </row>
    <row r="952" spans="2:6" x14ac:dyDescent="0.2">
      <c r="B952" s="13"/>
      <c r="F952" s="13"/>
    </row>
    <row r="953" spans="2:6" x14ac:dyDescent="0.2">
      <c r="B953" s="13"/>
      <c r="F953" s="13"/>
    </row>
    <row r="954" spans="2:6" x14ac:dyDescent="0.2">
      <c r="B954" s="13"/>
      <c r="F954" s="13"/>
    </row>
    <row r="955" spans="2:6" x14ac:dyDescent="0.2">
      <c r="B955" s="13"/>
      <c r="F955" s="13"/>
    </row>
    <row r="956" spans="2:6" x14ac:dyDescent="0.2">
      <c r="B956" s="13"/>
      <c r="F956" s="13"/>
    </row>
    <row r="957" spans="2:6" x14ac:dyDescent="0.2">
      <c r="B957" s="13"/>
      <c r="F957" s="13"/>
    </row>
    <row r="958" spans="2:6" x14ac:dyDescent="0.2">
      <c r="B958" s="13"/>
      <c r="F958" s="13"/>
    </row>
    <row r="959" spans="2:6" x14ac:dyDescent="0.2">
      <c r="B959" s="13"/>
      <c r="F959" s="13"/>
    </row>
    <row r="960" spans="2:6" x14ac:dyDescent="0.2">
      <c r="B960" s="13"/>
      <c r="F960" s="13"/>
    </row>
    <row r="961" spans="2:6" x14ac:dyDescent="0.2">
      <c r="B961" s="13"/>
      <c r="F961" s="13"/>
    </row>
    <row r="962" spans="2:6" x14ac:dyDescent="0.2">
      <c r="B962" s="13"/>
      <c r="F962" s="13"/>
    </row>
    <row r="963" spans="2:6" x14ac:dyDescent="0.2">
      <c r="B963" s="13"/>
      <c r="F963" s="13"/>
    </row>
    <row r="964" spans="2:6" x14ac:dyDescent="0.2">
      <c r="B964" s="13"/>
      <c r="F964" s="13"/>
    </row>
    <row r="965" spans="2:6" x14ac:dyDescent="0.2">
      <c r="B965" s="13"/>
      <c r="F965" s="13"/>
    </row>
    <row r="966" spans="2:6" x14ac:dyDescent="0.2">
      <c r="B966" s="13"/>
      <c r="F966" s="13"/>
    </row>
    <row r="967" spans="2:6" x14ac:dyDescent="0.2">
      <c r="B967" s="13"/>
      <c r="F967" s="13"/>
    </row>
    <row r="968" spans="2:6" x14ac:dyDescent="0.2">
      <c r="B968" s="13"/>
      <c r="F968" s="13"/>
    </row>
    <row r="969" spans="2:6" x14ac:dyDescent="0.2">
      <c r="B969" s="13"/>
      <c r="F969" s="13"/>
    </row>
    <row r="970" spans="2:6" x14ac:dyDescent="0.2">
      <c r="B970" s="13"/>
      <c r="F970" s="13"/>
    </row>
    <row r="971" spans="2:6" x14ac:dyDescent="0.2">
      <c r="B971" s="13"/>
      <c r="F971" s="13"/>
    </row>
    <row r="972" spans="2:6" x14ac:dyDescent="0.2">
      <c r="B972" s="13"/>
      <c r="F972" s="13"/>
    </row>
    <row r="973" spans="2:6" x14ac:dyDescent="0.2">
      <c r="B973" s="13"/>
      <c r="F973" s="13"/>
    </row>
    <row r="974" spans="2:6" x14ac:dyDescent="0.2">
      <c r="B974" s="13"/>
      <c r="F974" s="13"/>
    </row>
    <row r="975" spans="2:6" x14ac:dyDescent="0.2">
      <c r="B975" s="13"/>
      <c r="F975" s="13"/>
    </row>
    <row r="976" spans="2:6" x14ac:dyDescent="0.2">
      <c r="B976" s="13"/>
      <c r="F976" s="13"/>
    </row>
    <row r="977" spans="2:6" x14ac:dyDescent="0.2">
      <c r="B977" s="13"/>
      <c r="F977" s="13"/>
    </row>
    <row r="978" spans="2:6" x14ac:dyDescent="0.2">
      <c r="B978" s="13"/>
      <c r="F978" s="13"/>
    </row>
    <row r="979" spans="2:6" x14ac:dyDescent="0.2">
      <c r="B979" s="13"/>
      <c r="F979" s="13"/>
    </row>
    <row r="980" spans="2:6" x14ac:dyDescent="0.2">
      <c r="B980" s="13"/>
      <c r="F980" s="13"/>
    </row>
    <row r="981" spans="2:6" x14ac:dyDescent="0.2">
      <c r="B981" s="13"/>
      <c r="F981" s="13"/>
    </row>
    <row r="982" spans="2:6" x14ac:dyDescent="0.2">
      <c r="B982" s="13"/>
      <c r="F982" s="13"/>
    </row>
    <row r="983" spans="2:6" x14ac:dyDescent="0.2">
      <c r="B983" s="13"/>
      <c r="F983" s="13"/>
    </row>
    <row r="984" spans="2:6" x14ac:dyDescent="0.2">
      <c r="B984" s="13"/>
      <c r="F984" s="13"/>
    </row>
    <row r="985" spans="2:6" x14ac:dyDescent="0.2">
      <c r="B985" s="13"/>
      <c r="F985" s="13"/>
    </row>
    <row r="986" spans="2:6" x14ac:dyDescent="0.2">
      <c r="B986" s="13"/>
      <c r="F986" s="13"/>
    </row>
    <row r="987" spans="2:6" x14ac:dyDescent="0.2">
      <c r="B987" s="13"/>
      <c r="F987" s="13"/>
    </row>
    <row r="988" spans="2:6" x14ac:dyDescent="0.2">
      <c r="B988" s="13"/>
      <c r="F988" s="13"/>
    </row>
    <row r="989" spans="2:6" x14ac:dyDescent="0.2">
      <c r="B989" s="13"/>
      <c r="F989" s="13"/>
    </row>
    <row r="990" spans="2:6" x14ac:dyDescent="0.2">
      <c r="B990" s="13"/>
      <c r="F990" s="13"/>
    </row>
    <row r="991" spans="2:6" x14ac:dyDescent="0.2">
      <c r="B991" s="13"/>
      <c r="F991" s="13"/>
    </row>
    <row r="992" spans="2:6" x14ac:dyDescent="0.2">
      <c r="B992" s="13"/>
      <c r="F992" s="13"/>
    </row>
    <row r="993" spans="2:6" x14ac:dyDescent="0.2">
      <c r="B993" s="13"/>
      <c r="F993" s="13"/>
    </row>
    <row r="994" spans="2:6" x14ac:dyDescent="0.2">
      <c r="B994" s="13"/>
      <c r="F994" s="13"/>
    </row>
    <row r="995" spans="2:6" x14ac:dyDescent="0.2">
      <c r="B995" s="13"/>
      <c r="F995" s="13"/>
    </row>
    <row r="996" spans="2:6" x14ac:dyDescent="0.2">
      <c r="B996" s="13"/>
      <c r="F996" s="13"/>
    </row>
    <row r="997" spans="2:6" x14ac:dyDescent="0.2">
      <c r="B997" s="13"/>
      <c r="F997" s="13"/>
    </row>
    <row r="998" spans="2:6" x14ac:dyDescent="0.2">
      <c r="B998" s="13"/>
      <c r="F998" s="13"/>
    </row>
    <row r="999" spans="2:6" x14ac:dyDescent="0.2">
      <c r="B999" s="13"/>
      <c r="F999" s="13"/>
    </row>
    <row r="1000" spans="2:6" x14ac:dyDescent="0.2">
      <c r="B1000" s="13"/>
      <c r="F1000" s="13"/>
    </row>
    <row r="1001" spans="2:6" x14ac:dyDescent="0.2">
      <c r="B1001" s="13"/>
      <c r="F1001" s="13"/>
    </row>
    <row r="1002" spans="2:6" x14ac:dyDescent="0.2">
      <c r="B1002" s="13"/>
      <c r="F1002" s="13"/>
    </row>
    <row r="1003" spans="2:6" x14ac:dyDescent="0.2">
      <c r="B1003" s="13"/>
      <c r="F1003" s="13"/>
    </row>
    <row r="1004" spans="2:6" x14ac:dyDescent="0.2">
      <c r="B1004" s="13"/>
      <c r="F1004" s="13"/>
    </row>
    <row r="1005" spans="2:6" x14ac:dyDescent="0.2">
      <c r="B1005" s="13"/>
      <c r="F1005" s="13"/>
    </row>
    <row r="1006" spans="2:6" x14ac:dyDescent="0.2">
      <c r="B1006" s="13"/>
      <c r="F1006" s="13"/>
    </row>
    <row r="1007" spans="2:6" x14ac:dyDescent="0.2">
      <c r="B1007" s="13"/>
      <c r="F1007" s="13"/>
    </row>
    <row r="1008" spans="2:6" x14ac:dyDescent="0.2">
      <c r="B1008" s="13"/>
      <c r="F1008" s="13"/>
    </row>
    <row r="1009" spans="2:6" x14ac:dyDescent="0.2">
      <c r="B1009" s="13"/>
      <c r="F1009" s="13"/>
    </row>
    <row r="1010" spans="2:6" x14ac:dyDescent="0.2">
      <c r="B1010" s="13"/>
      <c r="F1010" s="13"/>
    </row>
    <row r="1011" spans="2:6" x14ac:dyDescent="0.2">
      <c r="B1011" s="13"/>
      <c r="F1011" s="13"/>
    </row>
    <row r="1012" spans="2:6" x14ac:dyDescent="0.2">
      <c r="B1012" s="13"/>
      <c r="F1012" s="13"/>
    </row>
    <row r="1013" spans="2:6" x14ac:dyDescent="0.2">
      <c r="B1013" s="13"/>
      <c r="F1013" s="13"/>
    </row>
    <row r="1014" spans="2:6" x14ac:dyDescent="0.2">
      <c r="B1014" s="13"/>
      <c r="F1014" s="13"/>
    </row>
    <row r="1015" spans="2:6" x14ac:dyDescent="0.2">
      <c r="B1015" s="13"/>
      <c r="F1015" s="13"/>
    </row>
    <row r="1016" spans="2:6" x14ac:dyDescent="0.2">
      <c r="B1016" s="13"/>
      <c r="F1016" s="13"/>
    </row>
    <row r="1017" spans="2:6" x14ac:dyDescent="0.2">
      <c r="B1017" s="13"/>
      <c r="F1017" s="13"/>
    </row>
    <row r="1018" spans="2:6" x14ac:dyDescent="0.2">
      <c r="B1018" s="13"/>
      <c r="F1018" s="13"/>
    </row>
    <row r="1019" spans="2:6" x14ac:dyDescent="0.2">
      <c r="B1019" s="13"/>
      <c r="F1019" s="13"/>
    </row>
    <row r="1020" spans="2:6" x14ac:dyDescent="0.2">
      <c r="B1020" s="13"/>
      <c r="F1020" s="13"/>
    </row>
    <row r="1021" spans="2:6" x14ac:dyDescent="0.2">
      <c r="B1021" s="13"/>
      <c r="F1021" s="13"/>
    </row>
    <row r="1022" spans="2:6" x14ac:dyDescent="0.2">
      <c r="B1022" s="13"/>
      <c r="F1022" s="13"/>
    </row>
    <row r="1023" spans="2:6" x14ac:dyDescent="0.2">
      <c r="B1023" s="13"/>
      <c r="F1023" s="13"/>
    </row>
    <row r="1024" spans="2:6" x14ac:dyDescent="0.2">
      <c r="B1024" s="13"/>
      <c r="F1024" s="13"/>
    </row>
    <row r="1025" spans="2:6" x14ac:dyDescent="0.2">
      <c r="B1025" s="13"/>
      <c r="F1025" s="13"/>
    </row>
    <row r="1026" spans="2:6" x14ac:dyDescent="0.2">
      <c r="B1026" s="13"/>
      <c r="F1026" s="13"/>
    </row>
    <row r="1027" spans="2:6" x14ac:dyDescent="0.2">
      <c r="B1027" s="13"/>
      <c r="F1027" s="13"/>
    </row>
    <row r="1028" spans="2:6" x14ac:dyDescent="0.2">
      <c r="B1028" s="13"/>
      <c r="F1028" s="13"/>
    </row>
    <row r="1029" spans="2:6" x14ac:dyDescent="0.2">
      <c r="B1029" s="13"/>
      <c r="F1029" s="13"/>
    </row>
    <row r="1030" spans="2:6" x14ac:dyDescent="0.2">
      <c r="B1030" s="13"/>
      <c r="F1030" s="13"/>
    </row>
    <row r="1031" spans="2:6" x14ac:dyDescent="0.2">
      <c r="B1031" s="13"/>
      <c r="F1031" s="13"/>
    </row>
    <row r="1032" spans="2:6" x14ac:dyDescent="0.2">
      <c r="B1032" s="13"/>
      <c r="F1032" s="13"/>
    </row>
    <row r="1033" spans="2:6" x14ac:dyDescent="0.2">
      <c r="B1033" s="13"/>
      <c r="F1033" s="13"/>
    </row>
    <row r="1034" spans="2:6" x14ac:dyDescent="0.2">
      <c r="B1034" s="13"/>
      <c r="F1034" s="13"/>
    </row>
    <row r="1035" spans="2:6" x14ac:dyDescent="0.2">
      <c r="B1035" s="13"/>
      <c r="F1035" s="13"/>
    </row>
    <row r="1036" spans="2:6" x14ac:dyDescent="0.2">
      <c r="B1036" s="13"/>
      <c r="F1036" s="13"/>
    </row>
    <row r="1037" spans="2:6" x14ac:dyDescent="0.2">
      <c r="B1037" s="13"/>
      <c r="F1037" s="13"/>
    </row>
    <row r="1038" spans="2:6" x14ac:dyDescent="0.2">
      <c r="B1038" s="13"/>
      <c r="F1038" s="13"/>
    </row>
    <row r="1039" spans="2:6" x14ac:dyDescent="0.2">
      <c r="B1039" s="13"/>
      <c r="F1039" s="13"/>
    </row>
    <row r="1040" spans="2:6" x14ac:dyDescent="0.2">
      <c r="B1040" s="13"/>
      <c r="F1040" s="13"/>
    </row>
    <row r="1041" spans="2:6" x14ac:dyDescent="0.2">
      <c r="B1041" s="13"/>
      <c r="F1041" s="13"/>
    </row>
    <row r="1042" spans="2:6" x14ac:dyDescent="0.2">
      <c r="B1042" s="13"/>
      <c r="F1042" s="13"/>
    </row>
    <row r="1043" spans="2:6" x14ac:dyDescent="0.2">
      <c r="B1043" s="13"/>
      <c r="F1043" s="13"/>
    </row>
    <row r="1044" spans="2:6" x14ac:dyDescent="0.2">
      <c r="B1044" s="13"/>
      <c r="F1044" s="13"/>
    </row>
    <row r="1045" spans="2:6" x14ac:dyDescent="0.2">
      <c r="B1045" s="13"/>
      <c r="F1045" s="13"/>
    </row>
    <row r="1046" spans="2:6" x14ac:dyDescent="0.2">
      <c r="B1046" s="13"/>
      <c r="F1046" s="13"/>
    </row>
    <row r="1047" spans="2:6" x14ac:dyDescent="0.2">
      <c r="B1047" s="13"/>
      <c r="F1047" s="13"/>
    </row>
    <row r="1048" spans="2:6" x14ac:dyDescent="0.2">
      <c r="B1048" s="13"/>
      <c r="F1048" s="13"/>
    </row>
    <row r="1049" spans="2:6" x14ac:dyDescent="0.2">
      <c r="B1049" s="13"/>
      <c r="F1049" s="13"/>
    </row>
    <row r="1050" spans="2:6" x14ac:dyDescent="0.2">
      <c r="B1050" s="13"/>
      <c r="F1050" s="13"/>
    </row>
    <row r="1051" spans="2:6" x14ac:dyDescent="0.2">
      <c r="B1051" s="13"/>
      <c r="F1051" s="13"/>
    </row>
    <row r="1052" spans="2:6" x14ac:dyDescent="0.2">
      <c r="B1052" s="13"/>
      <c r="F1052" s="13"/>
    </row>
    <row r="1053" spans="2:6" x14ac:dyDescent="0.2">
      <c r="B1053" s="13"/>
      <c r="F1053" s="13"/>
    </row>
    <row r="1054" spans="2:6" x14ac:dyDescent="0.2">
      <c r="B1054" s="13"/>
      <c r="F1054" s="13"/>
    </row>
    <row r="1055" spans="2:6" x14ac:dyDescent="0.2">
      <c r="B1055" s="13"/>
      <c r="F1055" s="13"/>
    </row>
    <row r="1056" spans="2:6" x14ac:dyDescent="0.2">
      <c r="B1056" s="13"/>
      <c r="F1056" s="13"/>
    </row>
    <row r="1057" spans="2:6" x14ac:dyDescent="0.2">
      <c r="B1057" s="13"/>
      <c r="F1057" s="13"/>
    </row>
    <row r="1058" spans="2:6" x14ac:dyDescent="0.2">
      <c r="B1058" s="13"/>
      <c r="F1058" s="13"/>
    </row>
    <row r="1059" spans="2:6" x14ac:dyDescent="0.2">
      <c r="B1059" s="13"/>
      <c r="F1059" s="13"/>
    </row>
    <row r="1060" spans="2:6" x14ac:dyDescent="0.2">
      <c r="B1060" s="13"/>
      <c r="F1060" s="13"/>
    </row>
    <row r="1061" spans="2:6" x14ac:dyDescent="0.2">
      <c r="B1061" s="13"/>
      <c r="F1061" s="13"/>
    </row>
    <row r="1062" spans="2:6" x14ac:dyDescent="0.2">
      <c r="B1062" s="13"/>
      <c r="F1062" s="13"/>
    </row>
    <row r="1063" spans="2:6" x14ac:dyDescent="0.2">
      <c r="B1063" s="13"/>
      <c r="F1063" s="13"/>
    </row>
    <row r="1064" spans="2:6" x14ac:dyDescent="0.2">
      <c r="B1064" s="13"/>
      <c r="F1064" s="13"/>
    </row>
    <row r="1065" spans="2:6" x14ac:dyDescent="0.2">
      <c r="B1065" s="13"/>
      <c r="F1065" s="13"/>
    </row>
    <row r="1066" spans="2:6" x14ac:dyDescent="0.2">
      <c r="B1066" s="13"/>
      <c r="F1066" s="13"/>
    </row>
    <row r="1067" spans="2:6" x14ac:dyDescent="0.2">
      <c r="B1067" s="13"/>
      <c r="F1067" s="13"/>
    </row>
    <row r="1068" spans="2:6" x14ac:dyDescent="0.2">
      <c r="B1068" s="13"/>
      <c r="F1068" s="13"/>
    </row>
    <row r="1069" spans="2:6" x14ac:dyDescent="0.2">
      <c r="B1069" s="13"/>
      <c r="F1069" s="13"/>
    </row>
    <row r="1070" spans="2:6" x14ac:dyDescent="0.2">
      <c r="B1070" s="13"/>
      <c r="F1070" s="13"/>
    </row>
    <row r="1071" spans="2:6" x14ac:dyDescent="0.2">
      <c r="B1071" s="13"/>
      <c r="F1071" s="13"/>
    </row>
    <row r="1072" spans="2:6" x14ac:dyDescent="0.2">
      <c r="B1072" s="13"/>
      <c r="F1072" s="13"/>
    </row>
    <row r="1073" spans="2:6" x14ac:dyDescent="0.2">
      <c r="B1073" s="13"/>
      <c r="F1073" s="13"/>
    </row>
    <row r="1074" spans="2:6" x14ac:dyDescent="0.2">
      <c r="B1074" s="13"/>
      <c r="F1074" s="13"/>
    </row>
    <row r="1075" spans="2:6" x14ac:dyDescent="0.2">
      <c r="B1075" s="13"/>
      <c r="F1075" s="13"/>
    </row>
    <row r="1076" spans="2:6" x14ac:dyDescent="0.2">
      <c r="B1076" s="13"/>
      <c r="F1076" s="13"/>
    </row>
    <row r="1077" spans="2:6" x14ac:dyDescent="0.2">
      <c r="B1077" s="13"/>
      <c r="F1077" s="13"/>
    </row>
    <row r="1078" spans="2:6" x14ac:dyDescent="0.2">
      <c r="B1078" s="13"/>
      <c r="F1078" s="13"/>
    </row>
    <row r="1079" spans="2:6" x14ac:dyDescent="0.2">
      <c r="B1079" s="13"/>
      <c r="F1079" s="13"/>
    </row>
    <row r="1080" spans="2:6" x14ac:dyDescent="0.2">
      <c r="B1080" s="13"/>
      <c r="F1080" s="13"/>
    </row>
    <row r="1081" spans="2:6" x14ac:dyDescent="0.2">
      <c r="B1081" s="13"/>
      <c r="F1081" s="13"/>
    </row>
    <row r="1082" spans="2:6" x14ac:dyDescent="0.2">
      <c r="B1082" s="13"/>
      <c r="F1082" s="13"/>
    </row>
    <row r="1083" spans="2:6" x14ac:dyDescent="0.2">
      <c r="B1083" s="13"/>
      <c r="F1083" s="13"/>
    </row>
    <row r="1084" spans="2:6" x14ac:dyDescent="0.2">
      <c r="B1084" s="13"/>
      <c r="F1084" s="13"/>
    </row>
    <row r="1085" spans="2:6" x14ac:dyDescent="0.2">
      <c r="B1085" s="13"/>
      <c r="F1085" s="13"/>
    </row>
    <row r="1086" spans="2:6" x14ac:dyDescent="0.2">
      <c r="B1086" s="13"/>
      <c r="F1086" s="13"/>
    </row>
    <row r="1087" spans="2:6" x14ac:dyDescent="0.2">
      <c r="B1087" s="13"/>
      <c r="F1087" s="13"/>
    </row>
    <row r="1088" spans="2:6" x14ac:dyDescent="0.2">
      <c r="B1088" s="13"/>
      <c r="F1088" s="13"/>
    </row>
    <row r="1089" spans="2:6" x14ac:dyDescent="0.2">
      <c r="B1089" s="13"/>
      <c r="F1089" s="13"/>
    </row>
    <row r="1090" spans="2:6" x14ac:dyDescent="0.2">
      <c r="B1090" s="13"/>
      <c r="F1090" s="13"/>
    </row>
    <row r="1091" spans="2:6" x14ac:dyDescent="0.2">
      <c r="B1091" s="13"/>
      <c r="F1091" s="13"/>
    </row>
    <row r="1092" spans="2:6" x14ac:dyDescent="0.2">
      <c r="B1092" s="13"/>
      <c r="F1092" s="13"/>
    </row>
    <row r="1093" spans="2:6" x14ac:dyDescent="0.2">
      <c r="B1093" s="13"/>
      <c r="F1093" s="13"/>
    </row>
    <row r="1094" spans="2:6" x14ac:dyDescent="0.2">
      <c r="B1094" s="13"/>
      <c r="F1094" s="13"/>
    </row>
    <row r="1095" spans="2:6" x14ac:dyDescent="0.2">
      <c r="B1095" s="13"/>
      <c r="F1095" s="13"/>
    </row>
    <row r="1096" spans="2:6" x14ac:dyDescent="0.2">
      <c r="B1096" s="13"/>
      <c r="F1096" s="13"/>
    </row>
    <row r="1097" spans="2:6" x14ac:dyDescent="0.2">
      <c r="B1097" s="13"/>
      <c r="F1097" s="13"/>
    </row>
    <row r="1098" spans="2:6" x14ac:dyDescent="0.2">
      <c r="B1098" s="13"/>
      <c r="F1098" s="13"/>
    </row>
    <row r="1099" spans="2:6" x14ac:dyDescent="0.2">
      <c r="B1099" s="13"/>
      <c r="F1099" s="13"/>
    </row>
    <row r="1100" spans="2:6" x14ac:dyDescent="0.2">
      <c r="B1100" s="13"/>
      <c r="F1100" s="13"/>
    </row>
    <row r="1101" spans="2:6" x14ac:dyDescent="0.2">
      <c r="B1101" s="13"/>
      <c r="F1101" s="13"/>
    </row>
    <row r="1102" spans="2:6" x14ac:dyDescent="0.2">
      <c r="B1102" s="13"/>
      <c r="F1102" s="13"/>
    </row>
    <row r="1103" spans="2:6" x14ac:dyDescent="0.2">
      <c r="B1103" s="13"/>
      <c r="F1103" s="13"/>
    </row>
    <row r="1104" spans="2:6" x14ac:dyDescent="0.2">
      <c r="B1104" s="13"/>
      <c r="F1104" s="13"/>
    </row>
    <row r="1105" spans="2:6" x14ac:dyDescent="0.2">
      <c r="B1105" s="13"/>
      <c r="F1105" s="13"/>
    </row>
    <row r="1106" spans="2:6" x14ac:dyDescent="0.2">
      <c r="B1106" s="13"/>
      <c r="F1106" s="13"/>
    </row>
    <row r="1107" spans="2:6" x14ac:dyDescent="0.2">
      <c r="B1107" s="13"/>
      <c r="F1107" s="13"/>
    </row>
    <row r="1108" spans="2:6" x14ac:dyDescent="0.2">
      <c r="B1108" s="13"/>
      <c r="F1108" s="13"/>
    </row>
    <row r="1109" spans="2:6" x14ac:dyDescent="0.2">
      <c r="B1109" s="13"/>
      <c r="F1109" s="13"/>
    </row>
    <row r="1110" spans="2:6" x14ac:dyDescent="0.2">
      <c r="B1110" s="13"/>
      <c r="F1110" s="13"/>
    </row>
    <row r="1111" spans="2:6" x14ac:dyDescent="0.2">
      <c r="B1111" s="13"/>
      <c r="F1111" s="13"/>
    </row>
    <row r="1112" spans="2:6" x14ac:dyDescent="0.2">
      <c r="B1112" s="13"/>
      <c r="F1112" s="13"/>
    </row>
    <row r="1113" spans="2:6" x14ac:dyDescent="0.2">
      <c r="B1113" s="13"/>
      <c r="F1113" s="13"/>
    </row>
    <row r="1114" spans="2:6" x14ac:dyDescent="0.2">
      <c r="B1114" s="13"/>
      <c r="F1114" s="13"/>
    </row>
    <row r="1115" spans="2:6" x14ac:dyDescent="0.2">
      <c r="B1115" s="13"/>
      <c r="F1115" s="13"/>
    </row>
    <row r="1116" spans="2:6" x14ac:dyDescent="0.2">
      <c r="B1116" s="13"/>
      <c r="F1116" s="13"/>
    </row>
    <row r="1117" spans="2:6" x14ac:dyDescent="0.2">
      <c r="B1117" s="13"/>
      <c r="F1117" s="13"/>
    </row>
    <row r="1118" spans="2:6" x14ac:dyDescent="0.2">
      <c r="B1118" s="13"/>
      <c r="F1118" s="13"/>
    </row>
    <row r="1119" spans="2:6" x14ac:dyDescent="0.2">
      <c r="B1119" s="13"/>
      <c r="F1119" s="13"/>
    </row>
    <row r="1120" spans="2:6" x14ac:dyDescent="0.2">
      <c r="B1120" s="13"/>
      <c r="F1120" s="13"/>
    </row>
    <row r="1121" spans="2:6" x14ac:dyDescent="0.2">
      <c r="B1121" s="13"/>
      <c r="F1121" s="13"/>
    </row>
    <row r="1122" spans="2:6" x14ac:dyDescent="0.2">
      <c r="B1122" s="13"/>
      <c r="F1122" s="13"/>
    </row>
    <row r="1123" spans="2:6" x14ac:dyDescent="0.2">
      <c r="B1123" s="13"/>
      <c r="F1123" s="13"/>
    </row>
    <row r="1124" spans="2:6" x14ac:dyDescent="0.2">
      <c r="B1124" s="13"/>
      <c r="F1124" s="13"/>
    </row>
    <row r="1125" spans="2:6" x14ac:dyDescent="0.2">
      <c r="B1125" s="13"/>
      <c r="F1125" s="13"/>
    </row>
    <row r="1126" spans="2:6" x14ac:dyDescent="0.2">
      <c r="B1126" s="13"/>
      <c r="F1126" s="13"/>
    </row>
    <row r="1127" spans="2:6" x14ac:dyDescent="0.2">
      <c r="B1127" s="13"/>
      <c r="F1127" s="13"/>
    </row>
    <row r="1128" spans="2:6" x14ac:dyDescent="0.2">
      <c r="B1128" s="13"/>
      <c r="F1128" s="13"/>
    </row>
    <row r="1129" spans="2:6" x14ac:dyDescent="0.2">
      <c r="B1129" s="13"/>
      <c r="F1129" s="13"/>
    </row>
    <row r="1130" spans="2:6" x14ac:dyDescent="0.2">
      <c r="B1130" s="13"/>
      <c r="F1130" s="13"/>
    </row>
    <row r="1131" spans="2:6" x14ac:dyDescent="0.2">
      <c r="B1131" s="13"/>
      <c r="F1131" s="13"/>
    </row>
    <row r="1132" spans="2:6" x14ac:dyDescent="0.2">
      <c r="B1132" s="13"/>
      <c r="F1132" s="13"/>
    </row>
    <row r="1133" spans="2:6" x14ac:dyDescent="0.2">
      <c r="B1133" s="13"/>
      <c r="F1133" s="13"/>
    </row>
    <row r="1134" spans="2:6" x14ac:dyDescent="0.2">
      <c r="B1134" s="13"/>
      <c r="F1134" s="13"/>
    </row>
    <row r="1135" spans="2:6" x14ac:dyDescent="0.2">
      <c r="B1135" s="13"/>
      <c r="F1135" s="13"/>
    </row>
    <row r="1136" spans="2:6" x14ac:dyDescent="0.2">
      <c r="B1136" s="13"/>
      <c r="F1136" s="13"/>
    </row>
    <row r="1137" spans="2:6" x14ac:dyDescent="0.2">
      <c r="B1137" s="13"/>
      <c r="F1137" s="13"/>
    </row>
    <row r="1138" spans="2:6" x14ac:dyDescent="0.2">
      <c r="B1138" s="13"/>
      <c r="F1138" s="13"/>
    </row>
    <row r="1139" spans="2:6" x14ac:dyDescent="0.2">
      <c r="B1139" s="13"/>
      <c r="F1139" s="13"/>
    </row>
  </sheetData>
  <phoneticPr fontId="8" type="noConversion"/>
  <hyperlinks>
    <hyperlink ref="A3" r:id="rId1" xr:uid="{00000000-0004-0000-0100-000000000000}"/>
    <hyperlink ref="P184" r:id="rId2" display="http://www.konkoly.hu/cgi-bin/IBVS?2274" xr:uid="{00000000-0004-0000-0100-000001000000}"/>
    <hyperlink ref="P185" r:id="rId3" display="http://www.konkoly.hu/cgi-bin/IBVS?2274" xr:uid="{00000000-0004-0000-0100-000002000000}"/>
    <hyperlink ref="P14" r:id="rId4" display="http://www.bav-astro.de/sfs/BAVM_link.php?BAVMnr=34" xr:uid="{00000000-0004-0000-0100-000003000000}"/>
    <hyperlink ref="P15" r:id="rId5" display="http://www.bav-astro.de/sfs/BAVM_link.php?BAVMnr=34" xr:uid="{00000000-0004-0000-0100-000004000000}"/>
    <hyperlink ref="P17" r:id="rId6" display="http://www.bav-astro.de/sfs/BAVM_link.php?BAVMnr=38" xr:uid="{00000000-0004-0000-0100-000005000000}"/>
    <hyperlink ref="P18" r:id="rId7" display="http://www.bav-astro.de/sfs/BAVM_link.php?BAVMnr=46" xr:uid="{00000000-0004-0000-0100-000006000000}"/>
    <hyperlink ref="P19" r:id="rId8" display="http://www.konkoly.hu/cgi-bin/IBVS?4534" xr:uid="{00000000-0004-0000-0100-000007000000}"/>
    <hyperlink ref="P20" r:id="rId9" display="http://www.konkoly.hu/cgi-bin/IBVS?4534" xr:uid="{00000000-0004-0000-0100-000008000000}"/>
    <hyperlink ref="P186" r:id="rId10" display="http://www.bav-astro.de/sfs/BAVM_link.php?BAVMnr=171" xr:uid="{00000000-0004-0000-0100-000009000000}"/>
    <hyperlink ref="P187" r:id="rId11" display="http://www.bav-astro.de/sfs/BAVM_link.php?BAVMnr=171" xr:uid="{00000000-0004-0000-0100-00000A000000}"/>
    <hyperlink ref="P22" r:id="rId12" display="http://www.bav-astro.de/sfs/BAVM_link.php?BAVMnr=178" xr:uid="{00000000-0004-0000-0100-00000B000000}"/>
    <hyperlink ref="P188" r:id="rId13" display="http://var.astro.cz/oejv/issues/oejv0137.pdf" xr:uid="{00000000-0004-0000-0100-00000C000000}"/>
    <hyperlink ref="P23" r:id="rId14" display="http://www.konkoly.hu/cgi-bin/IBVS?6007" xr:uid="{00000000-0004-0000-0100-00000D000000}"/>
    <hyperlink ref="P189" r:id="rId15" display="http://vsolj.cetus-net.org/vsoljno51.pdf" xr:uid="{00000000-0004-0000-0100-00000E000000}"/>
    <hyperlink ref="P24" r:id="rId16" display="http://www.konkoly.hu/cgi-bin/IBVS?5992" xr:uid="{00000000-0004-0000-0100-00000F000000}"/>
    <hyperlink ref="P25" r:id="rId17" display="http://www.bav-astro.de/sfs/BAVM_link.php?BAVMnr=220" xr:uid="{00000000-0004-0000-0100-000010000000}"/>
    <hyperlink ref="P190" r:id="rId18" display="http://www.bav-astro.de/sfs/BAVM_link.php?BAVMnr=225" xr:uid="{00000000-0004-0000-0100-000011000000}"/>
    <hyperlink ref="P191" r:id="rId19" display="http://www.bav-astro.de/sfs/BAVM_link.php?BAVMnr=225" xr:uid="{00000000-0004-0000-0100-000012000000}"/>
    <hyperlink ref="P26" r:id="rId20" display="http://var.astro.cz/oejv/issues/oejv0160.pdf" xr:uid="{00000000-0004-0000-0100-000013000000}"/>
    <hyperlink ref="P192" r:id="rId21" display="http://vsolj.cetus-net.org/vsoljno55.pdf" xr:uid="{00000000-0004-0000-0100-000014000000}"/>
    <hyperlink ref="P27" r:id="rId22" display="http://var.astro.cz/oejv/issues/oejv0160.pdf" xr:uid="{00000000-0004-0000-0100-000015000000}"/>
    <hyperlink ref="P28" r:id="rId23" display="http://var.astro.cz/oejv/issues/oejv0160.pdf" xr:uid="{00000000-0004-0000-0100-000016000000}"/>
    <hyperlink ref="P193" r:id="rId24" display="http://vsolj.cetus-net.org/vsoljno56.pdf" xr:uid="{00000000-0004-0000-0100-000017000000}"/>
    <hyperlink ref="P194" r:id="rId25" display="http://vsolj.cetus-net.org/vsoljno56.pdf" xr:uid="{00000000-0004-0000-0100-000018000000}"/>
    <hyperlink ref="P195" r:id="rId26" display="http://var.astro.cz/oejv/issues/oejv0162.pdf" xr:uid="{00000000-0004-0000-0100-000019000000}"/>
    <hyperlink ref="P29" r:id="rId27" display="http://www.bav-astro.de/sfs/BAVM_link.php?BAVMnr=234" xr:uid="{00000000-0004-0000-0100-00001A000000}"/>
    <hyperlink ref="P30" r:id="rId28" display="http://www.bav-astro.de/sfs/BAVM_link.php?BAVMnr=238" xr:uid="{00000000-0004-0000-0100-00001B000000}"/>
  </hyperlinks>
  <pageMargins left="0.75" right="0.75" top="1" bottom="1" header="0.5" footer="0.5"/>
  <pageSetup orientation="portrait" horizontalDpi="300" verticalDpi="300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2024-08-18T07:53:58Z</dcterms:modified>
</cp:coreProperties>
</file>