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B45142D-3E48-42A9-8762-F94A316E605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4" i="1"/>
  <c r="F54" i="1"/>
  <c r="G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E70" i="1"/>
  <c r="F70" i="1"/>
  <c r="G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E78" i="1"/>
  <c r="F78" i="1"/>
  <c r="G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E86" i="1"/>
  <c r="F86" i="1"/>
  <c r="G86" i="1"/>
  <c r="E91" i="1"/>
  <c r="F91" i="1"/>
  <c r="G91" i="1"/>
  <c r="I91" i="1"/>
  <c r="D9" i="1"/>
  <c r="C9" i="1"/>
  <c r="E88" i="1"/>
  <c r="F88" i="1"/>
  <c r="G88" i="1"/>
  <c r="E90" i="1"/>
  <c r="F90" i="1"/>
  <c r="G90" i="1"/>
  <c r="E89" i="1"/>
  <c r="F89" i="1"/>
  <c r="G89" i="1"/>
  <c r="E87" i="1"/>
  <c r="F87" i="1"/>
  <c r="G87" i="1"/>
  <c r="E92" i="1"/>
  <c r="F92" i="1"/>
  <c r="G92" i="1"/>
  <c r="E94" i="1"/>
  <c r="F94" i="1"/>
  <c r="G94" i="1"/>
  <c r="E93" i="1"/>
  <c r="E16" i="2"/>
  <c r="E95" i="1"/>
  <c r="F95" i="1"/>
  <c r="G95" i="1"/>
  <c r="E97" i="1"/>
  <c r="F97" i="1"/>
  <c r="G97" i="1"/>
  <c r="E98" i="1"/>
  <c r="F98" i="1"/>
  <c r="G98" i="1"/>
  <c r="E99" i="1"/>
  <c r="F99" i="1"/>
  <c r="G99" i="1"/>
  <c r="E100" i="1"/>
  <c r="F100" i="1"/>
  <c r="G100" i="1"/>
  <c r="E96" i="1"/>
  <c r="F96" i="1"/>
  <c r="G96" i="1"/>
  <c r="E53" i="1"/>
  <c r="F53" i="1"/>
  <c r="Q21" i="1"/>
  <c r="Q22" i="1"/>
  <c r="Q23" i="1"/>
  <c r="Q24" i="1"/>
  <c r="Q25" i="1"/>
  <c r="Q26" i="1"/>
  <c r="Q27" i="1"/>
  <c r="Q28" i="1"/>
  <c r="H29" i="1"/>
  <c r="Q29" i="1"/>
  <c r="Q30" i="1"/>
  <c r="Q31" i="1"/>
  <c r="Q32" i="1"/>
  <c r="Q33" i="1"/>
  <c r="Q34" i="1"/>
  <c r="Q35" i="1"/>
  <c r="Q36" i="1"/>
  <c r="H37" i="1"/>
  <c r="Q37" i="1"/>
  <c r="Q38" i="1"/>
  <c r="Q39" i="1"/>
  <c r="Q40" i="1"/>
  <c r="Q41" i="1"/>
  <c r="Q42" i="1"/>
  <c r="Q43" i="1"/>
  <c r="Q44" i="1"/>
  <c r="H45" i="1"/>
  <c r="Q45" i="1"/>
  <c r="Q46" i="1"/>
  <c r="Q47" i="1"/>
  <c r="Q48" i="1"/>
  <c r="Q49" i="1"/>
  <c r="Q50" i="1"/>
  <c r="Q51" i="1"/>
  <c r="Q52" i="1"/>
  <c r="H54" i="1"/>
  <c r="Q54" i="1"/>
  <c r="Q55" i="1"/>
  <c r="Q56" i="1"/>
  <c r="Q57" i="1"/>
  <c r="Q58" i="1"/>
  <c r="Q59" i="1"/>
  <c r="Q60" i="1"/>
  <c r="Q61" i="1"/>
  <c r="H62" i="1"/>
  <c r="Q62" i="1"/>
  <c r="Q63" i="1"/>
  <c r="Q64" i="1"/>
  <c r="Q65" i="1"/>
  <c r="Q66" i="1"/>
  <c r="Q67" i="1"/>
  <c r="Q68" i="1"/>
  <c r="H69" i="1"/>
  <c r="Q69" i="1"/>
  <c r="H70" i="1"/>
  <c r="Q70" i="1"/>
  <c r="Q71" i="1"/>
  <c r="Q72" i="1"/>
  <c r="Q73" i="1"/>
  <c r="Q74" i="1"/>
  <c r="Q75" i="1"/>
  <c r="Q76" i="1"/>
  <c r="H77" i="1"/>
  <c r="Q77" i="1"/>
  <c r="H78" i="1"/>
  <c r="Q78" i="1"/>
  <c r="Q79" i="1"/>
  <c r="Q80" i="1"/>
  <c r="Q81" i="1"/>
  <c r="Q82" i="1"/>
  <c r="Q83" i="1"/>
  <c r="Q84" i="1"/>
  <c r="H85" i="1"/>
  <c r="Q85" i="1"/>
  <c r="H86" i="1"/>
  <c r="Q86" i="1"/>
  <c r="Q91" i="1"/>
  <c r="G22" i="2"/>
  <c r="C22" i="2"/>
  <c r="E22" i="2"/>
  <c r="G21" i="2"/>
  <c r="C21" i="2"/>
  <c r="E21" i="2"/>
  <c r="G20" i="2"/>
  <c r="C20" i="2"/>
  <c r="E20" i="2"/>
  <c r="G19" i="2"/>
  <c r="C19" i="2"/>
  <c r="E19" i="2"/>
  <c r="G89" i="2"/>
  <c r="C89" i="2"/>
  <c r="E89" i="2"/>
  <c r="G18" i="2"/>
  <c r="C18" i="2"/>
  <c r="E18" i="2"/>
  <c r="G17" i="2"/>
  <c r="C17" i="2"/>
  <c r="E17" i="2"/>
  <c r="G16" i="2"/>
  <c r="C16" i="2"/>
  <c r="G15" i="2"/>
  <c r="C15" i="2"/>
  <c r="E15" i="2"/>
  <c r="G88" i="2"/>
  <c r="C88" i="2"/>
  <c r="E88" i="2"/>
  <c r="G14" i="2"/>
  <c r="C14" i="2"/>
  <c r="E14" i="2"/>
  <c r="G13" i="2"/>
  <c r="C13" i="2"/>
  <c r="E13" i="2"/>
  <c r="G12" i="2"/>
  <c r="C12" i="2"/>
  <c r="E12" i="2"/>
  <c r="G11" i="2"/>
  <c r="C11" i="2"/>
  <c r="E11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89" i="2"/>
  <c r="D89" i="2"/>
  <c r="B89" i="2"/>
  <c r="A89" i="2"/>
  <c r="H18" i="2"/>
  <c r="D18" i="2"/>
  <c r="B18" i="2"/>
  <c r="A18" i="2"/>
  <c r="H17" i="2"/>
  <c r="D17" i="2"/>
  <c r="B17" i="2"/>
  <c r="A17" i="2"/>
  <c r="H16" i="2"/>
  <c r="F16" i="2"/>
  <c r="D16" i="2"/>
  <c r="B16" i="2"/>
  <c r="A16" i="2"/>
  <c r="H15" i="2"/>
  <c r="B15" i="2"/>
  <c r="F15" i="2"/>
  <c r="D15" i="2"/>
  <c r="A15" i="2"/>
  <c r="H88" i="2"/>
  <c r="B88" i="2"/>
  <c r="F88" i="2"/>
  <c r="D88" i="2"/>
  <c r="A88" i="2"/>
  <c r="H14" i="2"/>
  <c r="F14" i="2"/>
  <c r="D14" i="2"/>
  <c r="B14" i="2"/>
  <c r="A14" i="2"/>
  <c r="H13" i="2"/>
  <c r="F13" i="2"/>
  <c r="D13" i="2"/>
  <c r="B13" i="2"/>
  <c r="A13" i="2"/>
  <c r="H12" i="2"/>
  <c r="D12" i="2"/>
  <c r="B12" i="2"/>
  <c r="A12" i="2"/>
  <c r="H11" i="2"/>
  <c r="B11" i="2"/>
  <c r="D11" i="2"/>
  <c r="A11" i="2"/>
  <c r="H87" i="2"/>
  <c r="B87" i="2"/>
  <c r="D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U100" i="1"/>
  <c r="Q100" i="1"/>
  <c r="F16" i="1"/>
  <c r="J99" i="1"/>
  <c r="Q99" i="1"/>
  <c r="Q98" i="1"/>
  <c r="K98" i="1"/>
  <c r="Q97" i="1"/>
  <c r="K97" i="1"/>
  <c r="Q95" i="1"/>
  <c r="J95" i="1"/>
  <c r="K96" i="1"/>
  <c r="Q96" i="1"/>
  <c r="Q93" i="1"/>
  <c r="K94" i="1"/>
  <c r="Q94" i="1"/>
  <c r="C17" i="1"/>
  <c r="K92" i="1"/>
  <c r="Q92" i="1"/>
  <c r="Q87" i="1"/>
  <c r="Q88" i="1"/>
  <c r="Q89" i="1"/>
  <c r="Q90" i="1"/>
  <c r="I87" i="1"/>
  <c r="I88" i="1"/>
  <c r="I89" i="1"/>
  <c r="I90" i="1"/>
  <c r="Q53" i="1"/>
  <c r="N21" i="2"/>
  <c r="N22" i="2"/>
  <c r="F93" i="1"/>
  <c r="G93" i="1"/>
  <c r="J93" i="1"/>
  <c r="C12" i="1"/>
  <c r="C11" i="1"/>
  <c r="O24" i="1" l="1"/>
  <c r="O27" i="1"/>
  <c r="O22" i="1"/>
  <c r="O91" i="1"/>
  <c r="O82" i="1"/>
  <c r="O85" i="1"/>
  <c r="O80" i="1"/>
  <c r="O45" i="1"/>
  <c r="O53" i="1"/>
  <c r="O98" i="1"/>
  <c r="O100" i="1"/>
  <c r="O99" i="1"/>
  <c r="O55" i="1"/>
  <c r="O50" i="1"/>
  <c r="O88" i="1"/>
  <c r="O63" i="1"/>
  <c r="O56" i="1"/>
  <c r="O86" i="1"/>
  <c r="O79" i="1"/>
  <c r="O72" i="1"/>
  <c r="O92" i="1"/>
  <c r="O32" i="1"/>
  <c r="O35" i="1"/>
  <c r="O30" i="1"/>
  <c r="O25" i="1"/>
  <c r="O28" i="1"/>
  <c r="O23" i="1"/>
  <c r="O26" i="1"/>
  <c r="O54" i="1"/>
  <c r="O93" i="1"/>
  <c r="O52" i="1"/>
  <c r="O78" i="1"/>
  <c r="O40" i="1"/>
  <c r="O43" i="1"/>
  <c r="O38" i="1"/>
  <c r="O33" i="1"/>
  <c r="O36" i="1"/>
  <c r="O31" i="1"/>
  <c r="O34" i="1"/>
  <c r="O62" i="1"/>
  <c r="O59" i="1"/>
  <c r="O94" i="1"/>
  <c r="O48" i="1"/>
  <c r="O51" i="1"/>
  <c r="O46" i="1"/>
  <c r="O41" i="1"/>
  <c r="O44" i="1"/>
  <c r="O39" i="1"/>
  <c r="O42" i="1"/>
  <c r="O70" i="1"/>
  <c r="O83" i="1"/>
  <c r="O87" i="1"/>
  <c r="O57" i="1"/>
  <c r="O60" i="1"/>
  <c r="O49" i="1"/>
  <c r="O47" i="1"/>
  <c r="O90" i="1"/>
  <c r="O68" i="1"/>
  <c r="O61" i="1"/>
  <c r="O21" i="1"/>
  <c r="O67" i="1"/>
  <c r="O75" i="1"/>
  <c r="O77" i="1"/>
  <c r="O89" i="1"/>
  <c r="O58" i="1"/>
  <c r="O95" i="1"/>
  <c r="O65" i="1"/>
  <c r="O73" i="1"/>
  <c r="O76" i="1"/>
  <c r="O71" i="1"/>
  <c r="O66" i="1"/>
  <c r="O69" i="1"/>
  <c r="O64" i="1"/>
  <c r="O29" i="1"/>
  <c r="O97" i="1"/>
  <c r="C15" i="1"/>
  <c r="O96" i="1"/>
  <c r="O81" i="1"/>
  <c r="O84" i="1"/>
  <c r="O74" i="1"/>
  <c r="O37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<sst xmlns="http://schemas.openxmlformats.org/spreadsheetml/2006/main" count="857" uniqueCount="336">
  <si>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</si>
  <si>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</si>
  <si>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</si>
  <si>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</si>
  <si>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</si>
  <si>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</si>
  <si>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</si>
  <si>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</si>
  <si>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</si>
  <si>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</si>
  <si>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</si>
  <si>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</si>
  <si>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</si>
  <si>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</si>
  <si>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</si>
  <si>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</si>
  <si>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</si>
  <si>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</si>
  <si>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</si>
  <si>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</si>
  <si>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</si>
  <si>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</si>
  <si>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</si>
  <si>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</si>
  <si>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</si>
  <si>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</si>
  <si>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</si>
  <si>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</si>
  <si>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Vandenbroere</t>
  </si>
  <si>
    <t>J</t>
  </si>
  <si>
    <t>BBSAG Bull.99</t>
  </si>
  <si>
    <t>B</t>
  </si>
  <si>
    <t>pg</t>
  </si>
  <si>
    <t>BAV-M 79</t>
  </si>
  <si>
    <t>K</t>
  </si>
  <si>
    <t>v</t>
  </si>
  <si>
    <t>BBSAG Bull.107</t>
  </si>
  <si>
    <t>ccd</t>
  </si>
  <si>
    <t>BBSAG 120</t>
  </si>
  <si>
    <t>EA/KE:</t>
  </si>
  <si>
    <t>AV Cam / GSC 4529-0864</t>
  </si>
  <si>
    <t>IBVS 5694</t>
  </si>
  <si>
    <t>I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</si>
  <si>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</si>
  <si>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</si>
  <si>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</si>
  <si>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</si>
  <si>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</si>
  <si>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</si>
  <si>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</si>
  <si>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IBVS 5871</t>
  </si>
  <si>
    <t>IBVS 5874</t>
  </si>
  <si>
    <t>OEJV 0107</t>
  </si>
  <si>
    <t>IBVS 5959</t>
  </si>
  <si>
    <t>IBVS 5992</t>
  </si>
  <si>
    <t>IBVS 6011</t>
  </si>
  <si>
    <t>IBVS 6048</t>
  </si>
  <si>
    <t>Add cycle</t>
  </si>
  <si>
    <t>Old Cycle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</si>
  <si>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</si>
  <si>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</si>
  <si>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</si>
  <si>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</si>
  <si>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</si>
  <si>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</si>
  <si>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</si>
  <si>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</si>
  <si>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</si>
  <si>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</si>
  <si>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</si>
  <si>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</si>
  <si>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2415070.733 </t>
  </si>
  <si>
    <t> 20.02.1900 05:35 </t>
  </si>
  <si>
    <t> 0.024 </t>
  </si>
  <si>
    <t>P </t>
  </si>
  <si>
    <t> H.Bauernfeind </t>
  </si>
  <si>
    <t> VB 7.72 </t>
  </si>
  <si>
    <t>2415112.599 </t>
  </si>
  <si>
    <t> 03.04.1900 02:22 </t>
  </si>
  <si>
    <t> -0.013 </t>
  </si>
  <si>
    <t>2415791.677 </t>
  </si>
  <si>
    <t> 11.02.1902 04:14 </t>
  </si>
  <si>
    <t> -0.043 </t>
  </si>
  <si>
    <t>2416145.747 </t>
  </si>
  <si>
    <t> 31.01.1903 05:55 </t>
  </si>
  <si>
    <t> 0.023 </t>
  </si>
  <si>
    <t>2416168.732 </t>
  </si>
  <si>
    <t> 23.02.1903 05:34 </t>
  </si>
  <si>
    <t> -0.110 </t>
  </si>
  <si>
    <t>2416775.745 </t>
  </si>
  <si>
    <t> 22.10.1904 05:52 </t>
  </si>
  <si>
    <t> 0.040 </t>
  </si>
  <si>
    <t>2416828.739 </t>
  </si>
  <si>
    <t> 14.12.1904 05:44 </t>
  </si>
  <si>
    <t> 0.294 </t>
  </si>
  <si>
    <t>2416989.582 </t>
  </si>
  <si>
    <t> 24.05.1905 01:58 </t>
  </si>
  <si>
    <t> 0.030 </t>
  </si>
  <si>
    <t>2417136.802 </t>
  </si>
  <si>
    <t> 18.10.1905 07:14 </t>
  </si>
  <si>
    <t> -0.131 </t>
  </si>
  <si>
    <t>2417210.539 </t>
  </si>
  <si>
    <t> 31.12.1905 00:56 </t>
  </si>
  <si>
    <t> -0.085 </t>
  </si>
  <si>
    <t>2417236.558 </t>
  </si>
  <si>
    <t> 26.01.1906 01:23 </t>
  </si>
  <si>
    <t> -0.074 </t>
  </si>
  <si>
    <t>2417259.639 </t>
  </si>
  <si>
    <t> 18.02.1906 03:20 </t>
  </si>
  <si>
    <t> -0.112 </t>
  </si>
  <si>
    <t>2417454.767 </t>
  </si>
  <si>
    <t> 01.09.1906 06:24 </t>
  </si>
  <si>
    <t> -0.047 </t>
  </si>
  <si>
    <t>2417949.698 </t>
  </si>
  <si>
    <t> 09.01.1908 04:45 </t>
  </si>
  <si>
    <t> 0.002 </t>
  </si>
  <si>
    <t>2418022.635 </t>
  </si>
  <si>
    <t> 22.03.1908 03:14 </t>
  </si>
  <si>
    <t> -0.029 </t>
  </si>
  <si>
    <t>2418284.810 </t>
  </si>
  <si>
    <t> 09.12.1908 07:26 </t>
  </si>
  <si>
    <t> -0.106 </t>
  </si>
  <si>
    <t>2418341.791 </t>
  </si>
  <si>
    <t> 04.02.1909 06:59 </t>
  </si>
  <si>
    <t> -0.199 </t>
  </si>
  <si>
    <t>2418363.562 </t>
  </si>
  <si>
    <t> 26.02.1909 01:29 </t>
  </si>
  <si>
    <t> -0.102 </t>
  </si>
  <si>
    <t>2418425.754 </t>
  </si>
  <si>
    <t> 29.04.1909 06:05 </t>
  </si>
  <si>
    <t> -0.041 </t>
  </si>
  <si>
    <t>2418659.889 </t>
  </si>
  <si>
    <t> 19.12.1909 09:20 </t>
  </si>
  <si>
    <t> 0.018 </t>
  </si>
  <si>
    <t>2421611.798 </t>
  </si>
  <si>
    <t> 18.01.1918 07:09 </t>
  </si>
  <si>
    <t> -0.028 </t>
  </si>
  <si>
    <t>2421627.723 </t>
  </si>
  <si>
    <t> 03.02.1918 05:21 </t>
  </si>
  <si>
    <t> 0.003 </t>
  </si>
  <si>
    <t>2422699.830 </t>
  </si>
  <si>
    <t> 10.01.1921 07:55 </t>
  </si>
  <si>
    <t> -0.015 </t>
  </si>
  <si>
    <t>2423111.550 </t>
  </si>
  <si>
    <t> 26.02.1922 01:12 </t>
  </si>
  <si>
    <t> -0.095 </t>
  </si>
  <si>
    <t>2424118.731 </t>
  </si>
  <si>
    <t> 29.11.1924 05:32 </t>
  </si>
  <si>
    <t> -0.018 </t>
  </si>
  <si>
    <t>2425573.773 </t>
  </si>
  <si>
    <t> 23.11.1928 06:33 </t>
  </si>
  <si>
    <t> -0.002 </t>
  </si>
  <si>
    <t>2425599.711 </t>
  </si>
  <si>
    <t> 19.12.1928 05:03 </t>
  </si>
  <si>
    <t> -0.073 </t>
  </si>
  <si>
    <t>2425602.663 </t>
  </si>
  <si>
    <t> 22.12.1928 03:54 </t>
  </si>
  <si>
    <t> -0.010 </t>
  </si>
  <si>
    <t>2425849.814 </t>
  </si>
  <si>
    <t> 26.08.1929 07:32 </t>
  </si>
  <si>
    <t> 0.061 </t>
  </si>
  <si>
    <t>2425966.738 </t>
  </si>
  <si>
    <t> 21.12.1929 05:42 </t>
  </si>
  <si>
    <t> -0.053 </t>
  </si>
  <si>
    <t>2425982.641 </t>
  </si>
  <si>
    <t> 06.01.1930 03:23 </t>
  </si>
  <si>
    <t> -0.044 </t>
  </si>
  <si>
    <t>2426027.530 </t>
  </si>
  <si>
    <t> 20.02.1930 00:43 </t>
  </si>
  <si>
    <t> 0.052 </t>
  </si>
  <si>
    <t> W.Strohmeier </t>
  </si>
  <si>
    <t> VB 5.13 </t>
  </si>
  <si>
    <t>2426251.447 </t>
  </si>
  <si>
    <t> 01.10.1930 22:43 </t>
  </si>
  <si>
    <t> 0.008 </t>
  </si>
  <si>
    <t>2426267.269 </t>
  </si>
  <si>
    <t> 17.10.1930 18:27 </t>
  </si>
  <si>
    <t> -0.064 </t>
  </si>
  <si>
    <t>2426283.872 </t>
  </si>
  <si>
    <t> 03.11.1930 08:55 </t>
  </si>
  <si>
    <t> -0.077 </t>
  </si>
  <si>
    <t>2426362.724 </t>
  </si>
  <si>
    <t> 21.01.1931 05:22 </t>
  </si>
  <si>
    <t> 0.027 </t>
  </si>
  <si>
    <t>2426631.425 </t>
  </si>
  <si>
    <t> 16.10.1931 22:12 </t>
  </si>
  <si>
    <t> -0.026 </t>
  </si>
  <si>
    <t>2426648.903 </t>
  </si>
  <si>
    <t> 03.11.1931 09:40 </t>
  </si>
  <si>
    <t> 0.113 </t>
  </si>
  <si>
    <t>2427392.802 </t>
  </si>
  <si>
    <t> 16.11.1933 07:14 </t>
  </si>
  <si>
    <t> -0.117 </t>
  </si>
  <si>
    <t>2427745.446 </t>
  </si>
  <si>
    <t> 03.11.1934 22:42 </t>
  </si>
  <si>
    <t> -0.032 </t>
  </si>
  <si>
    <t>2428229.547 </t>
  </si>
  <si>
    <t> 02.03.1936 01:07 </t>
  </si>
  <si>
    <t>2428245.369 </t>
  </si>
  <si>
    <t> 17.03.1936 20:51 </t>
  </si>
  <si>
    <t> -0.049 </t>
  </si>
  <si>
    <t>2428248.324 </t>
  </si>
  <si>
    <t> 20.03.1936 19:46 </t>
  </si>
  <si>
    <t> 0.017 </t>
  </si>
  <si>
    <t>2428424.554 </t>
  </si>
  <si>
    <t> 13.09.1936 01:17 </t>
  </si>
  <si>
    <t> -0.033 </t>
  </si>
  <si>
    <t>2428895.712 </t>
  </si>
  <si>
    <t> 28.12.1937 05:05 </t>
  </si>
  <si>
    <t> 0.084 </t>
  </si>
  <si>
    <t>2428908.584 </t>
  </si>
  <si>
    <t> 10.01.1938 02:00 </t>
  </si>
  <si>
    <t> -0.048 </t>
  </si>
  <si>
    <t>2428937.579 </t>
  </si>
  <si>
    <t> 08.02.1938 01:53 </t>
  </si>
  <si>
    <t> 0.049 </t>
  </si>
  <si>
    <t>2429193.321 </t>
  </si>
  <si>
    <t> 21.10.1938 19:42 </t>
  </si>
  <si>
    <t> 0.041 </t>
  </si>
  <si>
    <t>2429204.819 </t>
  </si>
  <si>
    <t> 02.11.1938 07:39 </t>
  </si>
  <si>
    <t> -0.020 </t>
  </si>
  <si>
    <t>2429441.728 </t>
  </si>
  <si>
    <t> 27.06.1939 05:28 </t>
  </si>
  <si>
    <t>2429457.615 </t>
  </si>
  <si>
    <t> 13.07.1939 02:45 </t>
  </si>
  <si>
    <t> -0.084 </t>
  </si>
  <si>
    <t>2429629.695 </t>
  </si>
  <si>
    <t> 01.01.1940 04:40 </t>
  </si>
  <si>
    <t>2429925.825 </t>
  </si>
  <si>
    <t> 23.10.1940 07:48 </t>
  </si>
  <si>
    <t> -0.025 </t>
  </si>
  <si>
    <t>2430077.561 </t>
  </si>
  <si>
    <t> 24.03.1941 01:27 </t>
  </si>
  <si>
    <t> -0.005 </t>
  </si>
  <si>
    <t>2430682.873 </t>
  </si>
  <si>
    <t> 19.11.1942 08:57 </t>
  </si>
  <si>
    <t> -0.111 </t>
  </si>
  <si>
    <t>2431081.696 </t>
  </si>
  <si>
    <t> 23.12.1943 04:42 </t>
  </si>
  <si>
    <t>2431438.746 </t>
  </si>
  <si>
    <t> 14.12.1944 05:54 </t>
  </si>
  <si>
    <t> 0.073 </t>
  </si>
  <si>
    <t>2431490.605 </t>
  </si>
  <si>
    <t> 04.02.1945 02:31 </t>
  </si>
  <si>
    <t>2431847.568 </t>
  </si>
  <si>
    <t> 27.01.1946 01:37 </t>
  </si>
  <si>
    <t>2432169.776 </t>
  </si>
  <si>
    <t> 15.12.1946 06:37 </t>
  </si>
  <si>
    <t> -0.023 </t>
  </si>
  <si>
    <t>2432510.830 </t>
  </si>
  <si>
    <t> 21.11.1947 07:55 </t>
  </si>
  <si>
    <t> 0.032 </t>
  </si>
  <si>
    <t>2436598.434 </t>
  </si>
  <si>
    <t> 29.01.1959 22:24 </t>
  </si>
  <si>
    <t>2437319.438 </t>
  </si>
  <si>
    <t> 19.01.1961 22:30 </t>
  </si>
  <si>
    <t>2437319.484 </t>
  </si>
  <si>
    <t> 19.01.1961 23:36 </t>
  </si>
  <si>
    <t>2437351.277 </t>
  </si>
  <si>
    <t> 20.02.1961 18:38 </t>
  </si>
  <si>
    <t>2448517.534 </t>
  </si>
  <si>
    <t> 18.09.1991 00:48 </t>
  </si>
  <si>
    <t> -0.000 </t>
  </si>
  <si>
    <t>V </t>
  </si>
  <si>
    <t> J.Vandenbroere </t>
  </si>
  <si>
    <t> BBS 99 </t>
  </si>
  <si>
    <t>2449030.480 </t>
  </si>
  <si>
    <t> 11.02.1993 23:31 </t>
  </si>
  <si>
    <t> Moschner&amp;Kleikamp </t>
  </si>
  <si>
    <t>BAVM 79 </t>
  </si>
  <si>
    <t>2449296.337 </t>
  </si>
  <si>
    <t> 04.11.1993 20:05 </t>
  </si>
  <si>
    <t> BBS 107 </t>
  </si>
  <si>
    <t>2451251.3120 </t>
  </si>
  <si>
    <t> 13.03.1999 19:29 </t>
  </si>
  <si>
    <t> 0.0040 </t>
  </si>
  <si>
    <t>E </t>
  </si>
  <si>
    <t>?</t>
  </si>
  <si>
    <t> E.Blättler </t>
  </si>
  <si>
    <t> BBS 120 </t>
  </si>
  <si>
    <t>2452252.626 </t>
  </si>
  <si>
    <t> 09.12.2001 03:01 </t>
  </si>
  <si>
    <t> -0.006 </t>
  </si>
  <si>
    <t> BBS 127 </t>
  </si>
  <si>
    <t>2453667.2011 </t>
  </si>
  <si>
    <t> 23.10.2005 16:49 </t>
  </si>
  <si>
    <t> 0.0000 </t>
  </si>
  <si>
    <t> C.-H.Kim et al. </t>
  </si>
  <si>
    <t>IBVS 5694 </t>
  </si>
  <si>
    <t>2454476.3512 </t>
  </si>
  <si>
    <t> 10.01.2008 20:25 </t>
  </si>
  <si>
    <t> -0.0006 </t>
  </si>
  <si>
    <t>C </t>
  </si>
  <si>
    <t>o</t>
  </si>
  <si>
    <t> H.Jungbluth </t>
  </si>
  <si>
    <t>BAVM 201 </t>
  </si>
  <si>
    <t>2454802.9006 </t>
  </si>
  <si>
    <t> 02.12.2008 09:36 </t>
  </si>
  <si>
    <t> -0.0014 </t>
  </si>
  <si>
    <t> R.Diethelm </t>
  </si>
  <si>
    <t>IBVS 5871 </t>
  </si>
  <si>
    <t>2454908.3802 </t>
  </si>
  <si>
    <t> 17.03.2009 21:07 </t>
  </si>
  <si>
    <t> -0.0004 </t>
  </si>
  <si>
    <t>-I</t>
  </si>
  <si>
    <t> M.Rätz &amp; K.Rätz </t>
  </si>
  <si>
    <t>BAVM 214 </t>
  </si>
  <si>
    <t>2454934.3894 </t>
  </si>
  <si>
    <t> 12.04.2009 21:20 </t>
  </si>
  <si>
    <t>1684</t>
  </si>
  <si>
    <t> 0.0004 </t>
  </si>
  <si>
    <t> R.Drevený </t>
  </si>
  <si>
    <t>OEJV 0107 </t>
  </si>
  <si>
    <t>2455607.7198 </t>
  </si>
  <si>
    <t> 15.02.2011 05:16 </t>
  </si>
  <si>
    <t>2150</t>
  </si>
  <si>
    <t> 0.0018 </t>
  </si>
  <si>
    <t>IBVS 5992 </t>
  </si>
  <si>
    <t>2455903.9269 </t>
  </si>
  <si>
    <t> 08.12.2011 10:14 </t>
  </si>
  <si>
    <t>2355</t>
  </si>
  <si>
    <t> 0.0019 </t>
  </si>
  <si>
    <t>IBVS 6011 </t>
  </si>
  <si>
    <t>2455970.3922 </t>
  </si>
  <si>
    <t> 12.02.2012 21:24 </t>
  </si>
  <si>
    <t>2401</t>
  </si>
  <si>
    <t> 0.0012 </t>
  </si>
  <si>
    <t> F.Agerer </t>
  </si>
  <si>
    <t>BAVM 228 </t>
  </si>
  <si>
    <t>2456535.3614 </t>
  </si>
  <si>
    <t> 30.08.2013 20:40 </t>
  </si>
  <si>
    <t> 0.0098 </t>
  </si>
  <si>
    <t>BAVM 234 </t>
  </si>
  <si>
    <t>II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</si>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</sst>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Cam - O-C Diagr.</a:t>
            </a:r>
          </a:p>
        </c:rich>
      </c:tx>
      <c:layout>
        <c:manualLayout>
          <c:xMode val="edge"/>
          <c:yMode val="edge"/>
          <c:x val="0.354779797745869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7956191079704"/>
          <c:y val="0.14769252958613219"/>
          <c:w val="0.77757422734359505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9.0745999999853666E-2</c:v>
                </c:pt>
                <c:pt idx="1">
                  <c:v>5.4153000000951579E-2</c:v>
                </c:pt>
                <c:pt idx="2">
                  <c:v>2.1162999999432941E-2</c:v>
                </c:pt>
                <c:pt idx="3">
                  <c:v>8.6497999998755404E-2</c:v>
                </c:pt>
                <c:pt idx="4">
                  <c:v>-4.7173999999358784E-2</c:v>
                </c:pt>
                <c:pt idx="5">
                  <c:v>0.10068600000158767</c:v>
                </c:pt>
                <c:pt idx="6">
                  <c:v>0.35521549999975832</c:v>
                </c:pt>
                <c:pt idx="7">
                  <c:v>8.9969999997265404E-2</c:v>
                </c:pt>
                <c:pt idx="8">
                  <c:v>-7.1564000001671957E-2</c:v>
                </c:pt>
                <c:pt idx="9">
                  <c:v>-2.5331000000733184E-2</c:v>
                </c:pt>
                <c:pt idx="10">
                  <c:v>-1.4836999998806277E-2</c:v>
                </c:pt>
                <c:pt idx="11">
                  <c:v>-5.2509000001009554E-2</c:v>
                </c:pt>
                <c:pt idx="12">
                  <c:v>1.1696000001393259E-2</c:v>
                </c:pt>
                <c:pt idx="13">
                  <c:v>5.8623500000976492E-2</c:v>
                </c:pt>
                <c:pt idx="14">
                  <c:v>2.7314999999362044E-2</c:v>
                </c:pt>
                <c:pt idx="15">
                  <c:v>-5.0120500000048196E-2</c:v>
                </c:pt>
                <c:pt idx="16">
                  <c:v>-0.14334199999939301</c:v>
                </c:pt>
                <c:pt idx="17">
                  <c:v>-4.6096999998553656E-2</c:v>
                </c:pt>
                <c:pt idx="18">
                  <c:v>1.4472000002569985E-2</c:v>
                </c:pt>
                <c:pt idx="19">
                  <c:v>7.2918000001664041E-2</c:v>
                </c:pt>
                <c:pt idx="20">
                  <c:v>1.6486999997141538E-2</c:v>
                </c:pt>
                <c:pt idx="21">
                  <c:v>4.7400000003108289E-2</c:v>
                </c:pt>
                <c:pt idx="22">
                  <c:v>2.5986000000557397E-2</c:v>
                </c:pt>
                <c:pt idx="23">
                  <c:v>-5.5359000001772074E-2</c:v>
                </c:pt>
                <c:pt idx="24">
                  <c:v>1.8491999999241671E-2</c:v>
                </c:pt>
                <c:pt idx="25">
                  <c:v>2.9073000001517357E-2</c:v>
                </c:pt>
                <c:pt idx="26">
                  <c:v>-4.1433000002143672E-2</c:v>
                </c:pt>
                <c:pt idx="27">
                  <c:v>2.0733000001200708E-2</c:v>
                </c:pt>
                <c:pt idx="28">
                  <c:v>9.0925999997125473E-2</c:v>
                </c:pt>
                <c:pt idx="29">
                  <c:v>-2.3350999999820488E-2</c:v>
                </c:pt>
                <c:pt idx="30">
                  <c:v>-1.4438000001973705E-2</c:v>
                </c:pt>
                <c:pt idx="31">
                  <c:v>8.2135000000562286E-2</c:v>
                </c:pt>
                <c:pt idx="32">
                  <c:v>0</c:v>
                </c:pt>
                <c:pt idx="33">
                  <c:v>3.7000000000261934E-2</c:v>
                </c:pt>
                <c:pt idx="34">
                  <c:v>-3.5087000000203261E-2</c:v>
                </c:pt>
                <c:pt idx="35">
                  <c:v>-4.8632500001986045E-2</c:v>
                </c:pt>
                <c:pt idx="36">
                  <c:v>5.5390999998053303E-2</c:v>
                </c:pt>
                <c:pt idx="37">
                  <c:v>1.8290000007255003E-3</c:v>
                </c:pt>
                <c:pt idx="38">
                  <c:v>0.14082499999858555</c:v>
                </c:pt>
                <c:pt idx="39">
                  <c:v>-9.2430000000604196E-2</c:v>
                </c:pt>
                <c:pt idx="40">
                  <c:v>-8.1780000000435393E-3</c:v>
                </c:pt>
                <c:pt idx="41">
                  <c:v>4.5626999999512918E-2</c:v>
                </c:pt>
                <c:pt idx="42">
                  <c:v>-2.6460000000952277E-2</c:v>
                </c:pt>
                <c:pt idx="43">
                  <c:v>3.8705999999365304E-2</c:v>
                </c:pt>
                <c:pt idx="44">
                  <c:v>-1.1168000000907341E-2</c:v>
                </c:pt>
                <c:pt idx="45">
                  <c:v>0.10388999999850057</c:v>
                </c:pt>
                <c:pt idx="46">
                  <c:v>-2.8363000001263572E-2</c:v>
                </c:pt>
                <c:pt idx="47">
                  <c:v>6.82970000016212E-2</c:v>
                </c:pt>
                <c:pt idx="48">
                  <c:v>5.9988000000885222E-2</c:v>
                </c:pt>
                <c:pt idx="49">
                  <c:v>-1.348000001598848E-3</c:v>
                </c:pt>
                <c:pt idx="50">
                  <c:v>-5.8736000002681976E-2</c:v>
                </c:pt>
                <c:pt idx="51">
                  <c:v>-6.5822999997180887E-2</c:v>
                </c:pt>
                <c:pt idx="52">
                  <c:v>6.9053999999596272E-2</c:v>
                </c:pt>
                <c:pt idx="53">
                  <c:v>-8.931000000302447E-3</c:v>
                </c:pt>
                <c:pt idx="54">
                  <c:v>1.0784000001876848E-2</c:v>
                </c:pt>
                <c:pt idx="55">
                  <c:v>-9.7439000001031673E-2</c:v>
                </c:pt>
                <c:pt idx="56">
                  <c:v>-7.1530999997776235E-2</c:v>
                </c:pt>
                <c:pt idx="57">
                  <c:v>8.3969999999681022E-2</c:v>
                </c:pt>
                <c:pt idx="58">
                  <c:v>-7.4042000000190455E-2</c:v>
                </c:pt>
                <c:pt idx="59">
                  <c:v>-5.5409999986295588E-3</c:v>
                </c:pt>
                <c:pt idx="60">
                  <c:v>-1.4031999999133404E-2</c:v>
                </c:pt>
                <c:pt idx="61">
                  <c:v>3.9556000003358349E-2</c:v>
                </c:pt>
                <c:pt idx="62">
                  <c:v>-2.6636999995389488E-2</c:v>
                </c:pt>
                <c:pt idx="63">
                  <c:v>-3.6220000001776498E-2</c:v>
                </c:pt>
                <c:pt idx="64">
                  <c:v>9.7799999930430204E-3</c:v>
                </c:pt>
                <c:pt idx="65">
                  <c:v>1.460600000427803E-2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6C-48C9-8F5D-3635BED90A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6.9999999999999999E-4</c:v>
                  </c:pt>
                  <c:pt idx="72">
                    <c:v>3.0000000000000001E-3</c:v>
                  </c:pt>
                  <c:pt idx="73">
                    <c:v>4.0000000000000002E-4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1.5E-3</c:v>
                  </c:pt>
                  <c:pt idx="79">
                    <c:v>1.2999999999999999E-3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6.9999999999999999E-4</c:v>
                  </c:pt>
                  <c:pt idx="72">
                    <c:v>3.0000000000000001E-3</c:v>
                  </c:pt>
                  <c:pt idx="73">
                    <c:v>4.0000000000000002E-4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1.5E-3</c:v>
                  </c:pt>
                  <c:pt idx="7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66">
                  <c:v>-4.6969999995781109E-2</c:v>
                </c:pt>
                <c:pt idx="67">
                  <c:v>-4.650499999843305E-2</c:v>
                </c:pt>
                <c:pt idx="68">
                  <c:v>-5.4233000002568588E-2</c:v>
                </c:pt>
                <c:pt idx="69">
                  <c:v>-5.193400000280235E-2</c:v>
                </c:pt>
                <c:pt idx="70">
                  <c:v>-6.541500000457745E-2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6C-48C9-8F5D-3635BED90A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72">
                  <c:v>-6.7478000004484784E-2</c:v>
                </c:pt>
                <c:pt idx="74">
                  <c:v>-6.8660999997518957E-2</c:v>
                </c:pt>
                <c:pt idx="78">
                  <c:v>-7.0655999996233732E-2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6C-48C9-8F5D-3635BED90A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71">
                  <c:v>-6.4057999996293802E-2</c:v>
                </c:pt>
                <c:pt idx="73">
                  <c:v>-6.9320000002335291E-2</c:v>
                </c:pt>
                <c:pt idx="75">
                  <c:v>-6.7926999996416271E-2</c:v>
                </c:pt>
                <c:pt idx="76">
                  <c:v>-6.8889000001945533E-2</c:v>
                </c:pt>
                <c:pt idx="77">
                  <c:v>-6.9774000003235415E-2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6C-48C9-8F5D-3635BED90A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6C-48C9-8F5D-3635BED90A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6C-48C9-8F5D-3635BED90A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6C-48C9-8F5D-3635BED90A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4.7289990376886769E-2</c:v>
                </c:pt>
                <c:pt idx="1">
                  <c:v>4.7169801509815298E-2</c:v>
                </c:pt>
                <c:pt idx="2">
                  <c:v>4.5221912974519052E-2</c:v>
                </c:pt>
                <c:pt idx="3">
                  <c:v>4.4206524269949726E-2</c:v>
                </c:pt>
                <c:pt idx="4">
                  <c:v>4.4140213170875811E-2</c:v>
                </c:pt>
                <c:pt idx="5">
                  <c:v>4.2399546820185541E-2</c:v>
                </c:pt>
                <c:pt idx="6">
                  <c:v>4.2248274625423174E-2</c:v>
                </c:pt>
                <c:pt idx="7">
                  <c:v>4.1786169153751829E-2</c:v>
                </c:pt>
                <c:pt idx="8">
                  <c:v>4.1363435897155618E-2</c:v>
                </c:pt>
                <c:pt idx="9">
                  <c:v>4.1152069268857519E-2</c:v>
                </c:pt>
                <c:pt idx="10">
                  <c:v>4.1077469282399359E-2</c:v>
                </c:pt>
                <c:pt idx="11">
                  <c:v>4.1011158183325444E-2</c:v>
                </c:pt>
                <c:pt idx="12">
                  <c:v>4.0451658284889294E-2</c:v>
                </c:pt>
                <c:pt idx="13">
                  <c:v>3.9032186320338301E-2</c:v>
                </c:pt>
                <c:pt idx="14">
                  <c:v>3.8822891913886257E-2</c:v>
                </c:pt>
                <c:pt idx="15">
                  <c:v>3.8070675383766531E-2</c:v>
                </c:pt>
                <c:pt idx="16">
                  <c:v>3.7906969857927804E-2</c:v>
                </c:pt>
                <c:pt idx="17">
                  <c:v>3.7844803202546011E-2</c:v>
                </c:pt>
                <c:pt idx="18">
                  <c:v>3.7666592123784863E-2</c:v>
                </c:pt>
                <c:pt idx="19">
                  <c:v>3.6995192245661473E-2</c:v>
                </c:pt>
                <c:pt idx="20">
                  <c:v>2.8528093782660961E-2</c:v>
                </c:pt>
                <c:pt idx="21">
                  <c:v>2.8482504902047644E-2</c:v>
                </c:pt>
                <c:pt idx="22">
                  <c:v>2.5407327682494839E-2</c:v>
                </c:pt>
                <c:pt idx="23">
                  <c:v>2.4226161230240725E-2</c:v>
                </c:pt>
                <c:pt idx="24">
                  <c:v>2.1337483976833306E-2</c:v>
                </c:pt>
                <c:pt idx="25">
                  <c:v>1.7164029178868785E-2</c:v>
                </c:pt>
                <c:pt idx="26">
                  <c:v>1.7089429192410632E-2</c:v>
                </c:pt>
                <c:pt idx="27">
                  <c:v>1.7081140305026391E-2</c:v>
                </c:pt>
                <c:pt idx="28">
                  <c:v>1.6372440433673925E-2</c:v>
                </c:pt>
                <c:pt idx="29">
                  <c:v>1.603674049461223E-2</c:v>
                </c:pt>
                <c:pt idx="30">
                  <c:v>1.5991151613998916E-2</c:v>
                </c:pt>
                <c:pt idx="31">
                  <c:v>1.5862673859543205E-2</c:v>
                </c:pt>
                <c:pt idx="32">
                  <c:v>1.5220285087264654E-2</c:v>
                </c:pt>
                <c:pt idx="33">
                  <c:v>1.5220285087264654E-2</c:v>
                </c:pt>
                <c:pt idx="34">
                  <c:v>1.5174696206651338E-2</c:v>
                </c:pt>
                <c:pt idx="35">
                  <c:v>1.5127035104191961E-2</c:v>
                </c:pt>
                <c:pt idx="36">
                  <c:v>1.4901162922971438E-2</c:v>
                </c:pt>
                <c:pt idx="37">
                  <c:v>1.4130296396237177E-2</c:v>
                </c:pt>
                <c:pt idx="38">
                  <c:v>1.4080563071931741E-2</c:v>
                </c:pt>
                <c:pt idx="39">
                  <c:v>1.1946174570490103E-2</c:v>
                </c:pt>
                <c:pt idx="40">
                  <c:v>1.09349303096129E-2</c:v>
                </c:pt>
                <c:pt idx="41">
                  <c:v>9.546541672752807E-3</c:v>
                </c:pt>
                <c:pt idx="42">
                  <c:v>9.5009527921394894E-3</c:v>
                </c:pt>
                <c:pt idx="43">
                  <c:v>9.49266390475525E-3</c:v>
                </c:pt>
                <c:pt idx="44">
                  <c:v>8.9870417743166484E-3</c:v>
                </c:pt>
                <c:pt idx="45">
                  <c:v>7.6359531306856316E-3</c:v>
                </c:pt>
                <c:pt idx="46">
                  <c:v>7.5986531374565543E-3</c:v>
                </c:pt>
                <c:pt idx="47">
                  <c:v>7.5157642636141612E-3</c:v>
                </c:pt>
                <c:pt idx="48">
                  <c:v>6.782197730108977E-3</c:v>
                </c:pt>
                <c:pt idx="49">
                  <c:v>6.7490421805720194E-3</c:v>
                </c:pt>
                <c:pt idx="50">
                  <c:v>6.0693534150643904E-3</c:v>
                </c:pt>
                <c:pt idx="51">
                  <c:v>6.0237645344510746E-3</c:v>
                </c:pt>
                <c:pt idx="52">
                  <c:v>5.5305757350888329E-3</c:v>
                </c:pt>
                <c:pt idx="53">
                  <c:v>4.6809647782042971E-3</c:v>
                </c:pt>
                <c:pt idx="54">
                  <c:v>4.2457981905317296E-3</c:v>
                </c:pt>
                <c:pt idx="55">
                  <c:v>2.5092762835335816E-3</c:v>
                </c:pt>
                <c:pt idx="56">
                  <c:v>1.3654098245085497E-3</c:v>
                </c:pt>
                <c:pt idx="57">
                  <c:v>3.4173223255498826E-4</c:v>
                </c:pt>
                <c:pt idx="58">
                  <c:v>1.9253225963867908E-4</c:v>
                </c:pt>
                <c:pt idx="59">
                  <c:v>-8.3114533231488236E-4</c:v>
                </c:pt>
                <c:pt idx="60">
                  <c:v>-1.7553562756575727E-3</c:v>
                </c:pt>
                <c:pt idx="61">
                  <c:v>-2.7334449869978183E-3</c:v>
                </c:pt>
                <c:pt idx="62">
                  <c:v>-1.4458076192004406E-2</c:v>
                </c:pt>
                <c:pt idx="63">
                  <c:v>-1.652615359437213E-2</c:v>
                </c:pt>
                <c:pt idx="64">
                  <c:v>-1.652615359437213E-2</c:v>
                </c:pt>
                <c:pt idx="65">
                  <c:v>-1.6617331355598758E-2</c:v>
                </c:pt>
                <c:pt idx="66">
                  <c:v>-4.8645592208299684E-2</c:v>
                </c:pt>
                <c:pt idx="67">
                  <c:v>-5.0116869719002172E-2</c:v>
                </c:pt>
                <c:pt idx="68">
                  <c:v>-5.0879447358352189E-2</c:v>
                </c:pt>
                <c:pt idx="69">
                  <c:v>-5.6486879673790125E-2</c:v>
                </c:pt>
                <c:pt idx="70">
                  <c:v>-5.9358979152429062E-2</c:v>
                </c:pt>
                <c:pt idx="71">
                  <c:v>-6.3416389527014241E-2</c:v>
                </c:pt>
                <c:pt idx="72">
                  <c:v>-6.5737277994601259E-2</c:v>
                </c:pt>
                <c:pt idx="73">
                  <c:v>-6.6673922269020303E-2</c:v>
                </c:pt>
                <c:pt idx="74">
                  <c:v>-6.697646665854505E-2</c:v>
                </c:pt>
                <c:pt idx="75">
                  <c:v>-6.7051066645003196E-2</c:v>
                </c:pt>
                <c:pt idx="76">
                  <c:v>-6.8982377405530967E-2</c:v>
                </c:pt>
                <c:pt idx="77">
                  <c:v>-6.9831988362415512E-2</c:v>
                </c:pt>
                <c:pt idx="78">
                  <c:v>-7.0022632772253013E-2</c:v>
                </c:pt>
                <c:pt idx="79">
                  <c:v>-7.1643110255871806E-2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6C-48C9-8F5D-3635BED90AE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79">
                  <c:v>-6.4002999999502208E-2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6C-48C9-8F5D-3635BED9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9848"/>
        <c:axId val="1"/>
      </c:scatterChart>
      <c:valAx>
        <c:axId val="670049848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412150687046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4"/>
          <c:min val="-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0882352941176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9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45607534352322"/>
          <c:y val="0.92000129214617399"/>
          <c:w val="0.8841919484329164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Cam - O-C Diagr.</a:t>
            </a:r>
          </a:p>
        </c:rich>
      </c:tx>
      <c:layout>
        <c:manualLayout>
          <c:xMode val="edge"/>
          <c:yMode val="edge"/>
          <c:x val="0.355963302752293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95412844036698"/>
          <c:y val="0.14723926380368099"/>
          <c:w val="0.7963302752293578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9.0745999999853666E-2</c:v>
                </c:pt>
                <c:pt idx="1">
                  <c:v>5.4153000000951579E-2</c:v>
                </c:pt>
                <c:pt idx="2">
                  <c:v>2.1162999999432941E-2</c:v>
                </c:pt>
                <c:pt idx="3">
                  <c:v>8.6497999998755404E-2</c:v>
                </c:pt>
                <c:pt idx="4">
                  <c:v>-4.7173999999358784E-2</c:v>
                </c:pt>
                <c:pt idx="5">
                  <c:v>0.10068600000158767</c:v>
                </c:pt>
                <c:pt idx="6">
                  <c:v>0.35521549999975832</c:v>
                </c:pt>
                <c:pt idx="7">
                  <c:v>8.9969999997265404E-2</c:v>
                </c:pt>
                <c:pt idx="8">
                  <c:v>-7.1564000001671957E-2</c:v>
                </c:pt>
                <c:pt idx="9">
                  <c:v>-2.5331000000733184E-2</c:v>
                </c:pt>
                <c:pt idx="10">
                  <c:v>-1.4836999998806277E-2</c:v>
                </c:pt>
                <c:pt idx="11">
                  <c:v>-5.2509000001009554E-2</c:v>
                </c:pt>
                <c:pt idx="12">
                  <c:v>1.1696000001393259E-2</c:v>
                </c:pt>
                <c:pt idx="13">
                  <c:v>5.8623500000976492E-2</c:v>
                </c:pt>
                <c:pt idx="14">
                  <c:v>2.7314999999362044E-2</c:v>
                </c:pt>
                <c:pt idx="15">
                  <c:v>-5.0120500000048196E-2</c:v>
                </c:pt>
                <c:pt idx="16">
                  <c:v>-0.14334199999939301</c:v>
                </c:pt>
                <c:pt idx="17">
                  <c:v>-4.6096999998553656E-2</c:v>
                </c:pt>
                <c:pt idx="18">
                  <c:v>1.4472000002569985E-2</c:v>
                </c:pt>
                <c:pt idx="19">
                  <c:v>7.2918000001664041E-2</c:v>
                </c:pt>
                <c:pt idx="20">
                  <c:v>1.6486999997141538E-2</c:v>
                </c:pt>
                <c:pt idx="21">
                  <c:v>4.7400000003108289E-2</c:v>
                </c:pt>
                <c:pt idx="22">
                  <c:v>2.5986000000557397E-2</c:v>
                </c:pt>
                <c:pt idx="23">
                  <c:v>-5.5359000001772074E-2</c:v>
                </c:pt>
                <c:pt idx="24">
                  <c:v>1.8491999999241671E-2</c:v>
                </c:pt>
                <c:pt idx="25">
                  <c:v>2.9073000001517357E-2</c:v>
                </c:pt>
                <c:pt idx="26">
                  <c:v>-4.1433000002143672E-2</c:v>
                </c:pt>
                <c:pt idx="27">
                  <c:v>2.0733000001200708E-2</c:v>
                </c:pt>
                <c:pt idx="28">
                  <c:v>9.0925999997125473E-2</c:v>
                </c:pt>
                <c:pt idx="29">
                  <c:v>-2.3350999999820488E-2</c:v>
                </c:pt>
                <c:pt idx="30">
                  <c:v>-1.4438000001973705E-2</c:v>
                </c:pt>
                <c:pt idx="31">
                  <c:v>8.2135000000562286E-2</c:v>
                </c:pt>
                <c:pt idx="32">
                  <c:v>0</c:v>
                </c:pt>
                <c:pt idx="33">
                  <c:v>3.7000000000261934E-2</c:v>
                </c:pt>
                <c:pt idx="34">
                  <c:v>-3.5087000000203261E-2</c:v>
                </c:pt>
                <c:pt idx="35">
                  <c:v>-4.8632500001986045E-2</c:v>
                </c:pt>
                <c:pt idx="36">
                  <c:v>5.5390999998053303E-2</c:v>
                </c:pt>
                <c:pt idx="37">
                  <c:v>1.8290000007255003E-3</c:v>
                </c:pt>
                <c:pt idx="38">
                  <c:v>0.14082499999858555</c:v>
                </c:pt>
                <c:pt idx="39">
                  <c:v>-9.2430000000604196E-2</c:v>
                </c:pt>
                <c:pt idx="40">
                  <c:v>-8.1780000000435393E-3</c:v>
                </c:pt>
                <c:pt idx="41">
                  <c:v>4.5626999999512918E-2</c:v>
                </c:pt>
                <c:pt idx="42">
                  <c:v>-2.6460000000952277E-2</c:v>
                </c:pt>
                <c:pt idx="43">
                  <c:v>3.8705999999365304E-2</c:v>
                </c:pt>
                <c:pt idx="44">
                  <c:v>-1.1168000000907341E-2</c:v>
                </c:pt>
                <c:pt idx="45">
                  <c:v>0.10388999999850057</c:v>
                </c:pt>
                <c:pt idx="46">
                  <c:v>-2.8363000001263572E-2</c:v>
                </c:pt>
                <c:pt idx="47">
                  <c:v>6.82970000016212E-2</c:v>
                </c:pt>
                <c:pt idx="48">
                  <c:v>5.9988000000885222E-2</c:v>
                </c:pt>
                <c:pt idx="49">
                  <c:v>-1.348000001598848E-3</c:v>
                </c:pt>
                <c:pt idx="50">
                  <c:v>-5.8736000002681976E-2</c:v>
                </c:pt>
                <c:pt idx="51">
                  <c:v>-6.5822999997180887E-2</c:v>
                </c:pt>
                <c:pt idx="52">
                  <c:v>6.9053999999596272E-2</c:v>
                </c:pt>
                <c:pt idx="53">
                  <c:v>-8.931000000302447E-3</c:v>
                </c:pt>
                <c:pt idx="54">
                  <c:v>1.0784000001876848E-2</c:v>
                </c:pt>
                <c:pt idx="55">
                  <c:v>-9.7439000001031673E-2</c:v>
                </c:pt>
                <c:pt idx="56">
                  <c:v>-7.1530999997776235E-2</c:v>
                </c:pt>
                <c:pt idx="57">
                  <c:v>8.3969999999681022E-2</c:v>
                </c:pt>
                <c:pt idx="58">
                  <c:v>-7.4042000000190455E-2</c:v>
                </c:pt>
                <c:pt idx="59">
                  <c:v>-5.5409999986295588E-3</c:v>
                </c:pt>
                <c:pt idx="60">
                  <c:v>-1.4031999999133404E-2</c:v>
                </c:pt>
                <c:pt idx="61">
                  <c:v>3.9556000003358349E-2</c:v>
                </c:pt>
                <c:pt idx="62">
                  <c:v>-2.6636999995389488E-2</c:v>
                </c:pt>
                <c:pt idx="63">
                  <c:v>-3.6220000001776498E-2</c:v>
                </c:pt>
                <c:pt idx="64">
                  <c:v>9.7799999930430204E-3</c:v>
                </c:pt>
                <c:pt idx="65">
                  <c:v>1.460600000427803E-2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6A-4D37-8ABA-E3EF62F866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6.9999999999999999E-4</c:v>
                  </c:pt>
                  <c:pt idx="72">
                    <c:v>3.0000000000000001E-3</c:v>
                  </c:pt>
                  <c:pt idx="73">
                    <c:v>4.0000000000000002E-4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1.5E-3</c:v>
                  </c:pt>
                  <c:pt idx="79">
                    <c:v>1.2999999999999999E-3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  <c:pt idx="71">
                    <c:v>6.9999999999999999E-4</c:v>
                  </c:pt>
                  <c:pt idx="72">
                    <c:v>3.0000000000000001E-3</c:v>
                  </c:pt>
                  <c:pt idx="73">
                    <c:v>4.0000000000000002E-4</c:v>
                  </c:pt>
                  <c:pt idx="74">
                    <c:v>2.0000000000000001E-4</c:v>
                  </c:pt>
                  <c:pt idx="75">
                    <c:v>2.0000000000000001E-4</c:v>
                  </c:pt>
                  <c:pt idx="76">
                    <c:v>5.0000000000000001E-4</c:v>
                  </c:pt>
                  <c:pt idx="77">
                    <c:v>2.0000000000000001E-4</c:v>
                  </c:pt>
                  <c:pt idx="78">
                    <c:v>1.5E-3</c:v>
                  </c:pt>
                  <c:pt idx="79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66">
                  <c:v>-4.6969999995781109E-2</c:v>
                </c:pt>
                <c:pt idx="67">
                  <c:v>-4.650499999843305E-2</c:v>
                </c:pt>
                <c:pt idx="68">
                  <c:v>-5.4233000002568588E-2</c:v>
                </c:pt>
                <c:pt idx="69">
                  <c:v>-5.193400000280235E-2</c:v>
                </c:pt>
                <c:pt idx="70">
                  <c:v>-6.541500000457745E-2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6A-4D37-8ABA-E3EF62F866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72">
                  <c:v>-6.7478000004484784E-2</c:v>
                </c:pt>
                <c:pt idx="74">
                  <c:v>-6.8660999997518957E-2</c:v>
                </c:pt>
                <c:pt idx="78">
                  <c:v>-7.0655999996233732E-2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6A-4D37-8ABA-E3EF62F866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71">
                  <c:v>-6.4057999996293802E-2</c:v>
                </c:pt>
                <c:pt idx="73">
                  <c:v>-6.9320000002335291E-2</c:v>
                </c:pt>
                <c:pt idx="75">
                  <c:v>-6.7926999996416271E-2</c:v>
                </c:pt>
                <c:pt idx="76">
                  <c:v>-6.8889000001945533E-2</c:v>
                </c:pt>
                <c:pt idx="77">
                  <c:v>-6.9774000003235415E-2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6A-4D37-8ABA-E3EF62F866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6A-4D37-8ABA-E3EF62F866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6A-4D37-8ABA-E3EF62F866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4.0000000000000001E-3</c:v>
                  </c:pt>
                  <c:pt idx="68">
                    <c:v>5.0000000000000001E-3</c:v>
                  </c:pt>
                  <c:pt idx="7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6A-4D37-8ABA-E3EF62F866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4.7289990376886769E-2</c:v>
                </c:pt>
                <c:pt idx="1">
                  <c:v>4.7169801509815298E-2</c:v>
                </c:pt>
                <c:pt idx="2">
                  <c:v>4.5221912974519052E-2</c:v>
                </c:pt>
                <c:pt idx="3">
                  <c:v>4.4206524269949726E-2</c:v>
                </c:pt>
                <c:pt idx="4">
                  <c:v>4.4140213170875811E-2</c:v>
                </c:pt>
                <c:pt idx="5">
                  <c:v>4.2399546820185541E-2</c:v>
                </c:pt>
                <c:pt idx="6">
                  <c:v>4.2248274625423174E-2</c:v>
                </c:pt>
                <c:pt idx="7">
                  <c:v>4.1786169153751829E-2</c:v>
                </c:pt>
                <c:pt idx="8">
                  <c:v>4.1363435897155618E-2</c:v>
                </c:pt>
                <c:pt idx="9">
                  <c:v>4.1152069268857519E-2</c:v>
                </c:pt>
                <c:pt idx="10">
                  <c:v>4.1077469282399359E-2</c:v>
                </c:pt>
                <c:pt idx="11">
                  <c:v>4.1011158183325444E-2</c:v>
                </c:pt>
                <c:pt idx="12">
                  <c:v>4.0451658284889294E-2</c:v>
                </c:pt>
                <c:pt idx="13">
                  <c:v>3.9032186320338301E-2</c:v>
                </c:pt>
                <c:pt idx="14">
                  <c:v>3.8822891913886257E-2</c:v>
                </c:pt>
                <c:pt idx="15">
                  <c:v>3.8070675383766531E-2</c:v>
                </c:pt>
                <c:pt idx="16">
                  <c:v>3.7906969857927804E-2</c:v>
                </c:pt>
                <c:pt idx="17">
                  <c:v>3.7844803202546011E-2</c:v>
                </c:pt>
                <c:pt idx="18">
                  <c:v>3.7666592123784863E-2</c:v>
                </c:pt>
                <c:pt idx="19">
                  <c:v>3.6995192245661473E-2</c:v>
                </c:pt>
                <c:pt idx="20">
                  <c:v>2.8528093782660961E-2</c:v>
                </c:pt>
                <c:pt idx="21">
                  <c:v>2.8482504902047644E-2</c:v>
                </c:pt>
                <c:pt idx="22">
                  <c:v>2.5407327682494839E-2</c:v>
                </c:pt>
                <c:pt idx="23">
                  <c:v>2.4226161230240725E-2</c:v>
                </c:pt>
                <c:pt idx="24">
                  <c:v>2.1337483976833306E-2</c:v>
                </c:pt>
                <c:pt idx="25">
                  <c:v>1.7164029178868785E-2</c:v>
                </c:pt>
                <c:pt idx="26">
                  <c:v>1.7089429192410632E-2</c:v>
                </c:pt>
                <c:pt idx="27">
                  <c:v>1.7081140305026391E-2</c:v>
                </c:pt>
                <c:pt idx="28">
                  <c:v>1.6372440433673925E-2</c:v>
                </c:pt>
                <c:pt idx="29">
                  <c:v>1.603674049461223E-2</c:v>
                </c:pt>
                <c:pt idx="30">
                  <c:v>1.5991151613998916E-2</c:v>
                </c:pt>
                <c:pt idx="31">
                  <c:v>1.5862673859543205E-2</c:v>
                </c:pt>
                <c:pt idx="32">
                  <c:v>1.5220285087264654E-2</c:v>
                </c:pt>
                <c:pt idx="33">
                  <c:v>1.5220285087264654E-2</c:v>
                </c:pt>
                <c:pt idx="34">
                  <c:v>1.5174696206651338E-2</c:v>
                </c:pt>
                <c:pt idx="35">
                  <c:v>1.5127035104191961E-2</c:v>
                </c:pt>
                <c:pt idx="36">
                  <c:v>1.4901162922971438E-2</c:v>
                </c:pt>
                <c:pt idx="37">
                  <c:v>1.4130296396237177E-2</c:v>
                </c:pt>
                <c:pt idx="38">
                  <c:v>1.4080563071931741E-2</c:v>
                </c:pt>
                <c:pt idx="39">
                  <c:v>1.1946174570490103E-2</c:v>
                </c:pt>
                <c:pt idx="40">
                  <c:v>1.09349303096129E-2</c:v>
                </c:pt>
                <c:pt idx="41">
                  <c:v>9.546541672752807E-3</c:v>
                </c:pt>
                <c:pt idx="42">
                  <c:v>9.5009527921394894E-3</c:v>
                </c:pt>
                <c:pt idx="43">
                  <c:v>9.49266390475525E-3</c:v>
                </c:pt>
                <c:pt idx="44">
                  <c:v>8.9870417743166484E-3</c:v>
                </c:pt>
                <c:pt idx="45">
                  <c:v>7.6359531306856316E-3</c:v>
                </c:pt>
                <c:pt idx="46">
                  <c:v>7.5986531374565543E-3</c:v>
                </c:pt>
                <c:pt idx="47">
                  <c:v>7.5157642636141612E-3</c:v>
                </c:pt>
                <c:pt idx="48">
                  <c:v>6.782197730108977E-3</c:v>
                </c:pt>
                <c:pt idx="49">
                  <c:v>6.7490421805720194E-3</c:v>
                </c:pt>
                <c:pt idx="50">
                  <c:v>6.0693534150643904E-3</c:v>
                </c:pt>
                <c:pt idx="51">
                  <c:v>6.0237645344510746E-3</c:v>
                </c:pt>
                <c:pt idx="52">
                  <c:v>5.5305757350888329E-3</c:v>
                </c:pt>
                <c:pt idx="53">
                  <c:v>4.6809647782042971E-3</c:v>
                </c:pt>
                <c:pt idx="54">
                  <c:v>4.2457981905317296E-3</c:v>
                </c:pt>
                <c:pt idx="55">
                  <c:v>2.5092762835335816E-3</c:v>
                </c:pt>
                <c:pt idx="56">
                  <c:v>1.3654098245085497E-3</c:v>
                </c:pt>
                <c:pt idx="57">
                  <c:v>3.4173223255498826E-4</c:v>
                </c:pt>
                <c:pt idx="58">
                  <c:v>1.9253225963867908E-4</c:v>
                </c:pt>
                <c:pt idx="59">
                  <c:v>-8.3114533231488236E-4</c:v>
                </c:pt>
                <c:pt idx="60">
                  <c:v>-1.7553562756575727E-3</c:v>
                </c:pt>
                <c:pt idx="61">
                  <c:v>-2.7334449869978183E-3</c:v>
                </c:pt>
                <c:pt idx="62">
                  <c:v>-1.4458076192004406E-2</c:v>
                </c:pt>
                <c:pt idx="63">
                  <c:v>-1.652615359437213E-2</c:v>
                </c:pt>
                <c:pt idx="64">
                  <c:v>-1.652615359437213E-2</c:v>
                </c:pt>
                <c:pt idx="65">
                  <c:v>-1.6617331355598758E-2</c:v>
                </c:pt>
                <c:pt idx="66">
                  <c:v>-4.8645592208299684E-2</c:v>
                </c:pt>
                <c:pt idx="67">
                  <c:v>-5.0116869719002172E-2</c:v>
                </c:pt>
                <c:pt idx="68">
                  <c:v>-5.0879447358352189E-2</c:v>
                </c:pt>
                <c:pt idx="69">
                  <c:v>-5.6486879673790125E-2</c:v>
                </c:pt>
                <c:pt idx="70">
                  <c:v>-5.9358979152429062E-2</c:v>
                </c:pt>
                <c:pt idx="71">
                  <c:v>-6.3416389527014241E-2</c:v>
                </c:pt>
                <c:pt idx="72">
                  <c:v>-6.5737277994601259E-2</c:v>
                </c:pt>
                <c:pt idx="73">
                  <c:v>-6.6673922269020303E-2</c:v>
                </c:pt>
                <c:pt idx="74">
                  <c:v>-6.697646665854505E-2</c:v>
                </c:pt>
                <c:pt idx="75">
                  <c:v>-6.7051066645003196E-2</c:v>
                </c:pt>
                <c:pt idx="76">
                  <c:v>-6.8982377405530967E-2</c:v>
                </c:pt>
                <c:pt idx="77">
                  <c:v>-6.9831988362415512E-2</c:v>
                </c:pt>
                <c:pt idx="78">
                  <c:v>-7.0022632772253013E-2</c:v>
                </c:pt>
                <c:pt idx="79">
                  <c:v>-7.1643110255871806E-2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6A-4D37-8ABA-E3EF62F866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-7738</c:v>
                </c:pt>
                <c:pt idx="1">
                  <c:v>-7709</c:v>
                </c:pt>
                <c:pt idx="2">
                  <c:v>-7239</c:v>
                </c:pt>
                <c:pt idx="3">
                  <c:v>-6994</c:v>
                </c:pt>
                <c:pt idx="4">
                  <c:v>-6978</c:v>
                </c:pt>
                <c:pt idx="5">
                  <c:v>-6558</c:v>
                </c:pt>
                <c:pt idx="6">
                  <c:v>-6521.5</c:v>
                </c:pt>
                <c:pt idx="7">
                  <c:v>-6410</c:v>
                </c:pt>
                <c:pt idx="8">
                  <c:v>-6308</c:v>
                </c:pt>
                <c:pt idx="9">
                  <c:v>-6257</c:v>
                </c:pt>
                <c:pt idx="10">
                  <c:v>-6239</c:v>
                </c:pt>
                <c:pt idx="11">
                  <c:v>-6223</c:v>
                </c:pt>
                <c:pt idx="12">
                  <c:v>-6088</c:v>
                </c:pt>
                <c:pt idx="13">
                  <c:v>-5745.5</c:v>
                </c:pt>
                <c:pt idx="14">
                  <c:v>-5695</c:v>
                </c:pt>
                <c:pt idx="15">
                  <c:v>-5513.5</c:v>
                </c:pt>
                <c:pt idx="16">
                  <c:v>-5474</c:v>
                </c:pt>
                <c:pt idx="17">
                  <c:v>-5459</c:v>
                </c:pt>
                <c:pt idx="18">
                  <c:v>-5416</c:v>
                </c:pt>
                <c:pt idx="19">
                  <c:v>-5254</c:v>
                </c:pt>
                <c:pt idx="20">
                  <c:v>-3211</c:v>
                </c:pt>
                <c:pt idx="21">
                  <c:v>-3200</c:v>
                </c:pt>
                <c:pt idx="22">
                  <c:v>-2458</c:v>
                </c:pt>
                <c:pt idx="23">
                  <c:v>-2173</c:v>
                </c:pt>
                <c:pt idx="24">
                  <c:v>-1476</c:v>
                </c:pt>
                <c:pt idx="25">
                  <c:v>-469</c:v>
                </c:pt>
                <c:pt idx="26">
                  <c:v>-451</c:v>
                </c:pt>
                <c:pt idx="27">
                  <c:v>-449</c:v>
                </c:pt>
                <c:pt idx="28">
                  <c:v>-278</c:v>
                </c:pt>
                <c:pt idx="29">
                  <c:v>-197</c:v>
                </c:pt>
                <c:pt idx="30">
                  <c:v>-186</c:v>
                </c:pt>
                <c:pt idx="31">
                  <c:v>-155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22.5</c:v>
                </c:pt>
                <c:pt idx="36">
                  <c:v>77</c:v>
                </c:pt>
                <c:pt idx="37">
                  <c:v>263</c:v>
                </c:pt>
                <c:pt idx="38">
                  <c:v>275</c:v>
                </c:pt>
                <c:pt idx="39">
                  <c:v>790</c:v>
                </c:pt>
                <c:pt idx="40">
                  <c:v>1034</c:v>
                </c:pt>
                <c:pt idx="41">
                  <c:v>1369</c:v>
                </c:pt>
                <c:pt idx="42">
                  <c:v>1380</c:v>
                </c:pt>
                <c:pt idx="43">
                  <c:v>1382</c:v>
                </c:pt>
                <c:pt idx="44">
                  <c:v>1504</c:v>
                </c:pt>
                <c:pt idx="45">
                  <c:v>1830</c:v>
                </c:pt>
                <c:pt idx="46">
                  <c:v>1839</c:v>
                </c:pt>
                <c:pt idx="47">
                  <c:v>1859</c:v>
                </c:pt>
                <c:pt idx="48">
                  <c:v>2036</c:v>
                </c:pt>
                <c:pt idx="49">
                  <c:v>2044</c:v>
                </c:pt>
                <c:pt idx="50">
                  <c:v>2208</c:v>
                </c:pt>
                <c:pt idx="51">
                  <c:v>2219</c:v>
                </c:pt>
                <c:pt idx="52">
                  <c:v>2338</c:v>
                </c:pt>
                <c:pt idx="53">
                  <c:v>2543</c:v>
                </c:pt>
                <c:pt idx="54">
                  <c:v>2648</c:v>
                </c:pt>
                <c:pt idx="55">
                  <c:v>3067</c:v>
                </c:pt>
                <c:pt idx="56">
                  <c:v>3343</c:v>
                </c:pt>
                <c:pt idx="57">
                  <c:v>3590</c:v>
                </c:pt>
                <c:pt idx="58">
                  <c:v>3626</c:v>
                </c:pt>
                <c:pt idx="59">
                  <c:v>3873</c:v>
                </c:pt>
                <c:pt idx="60">
                  <c:v>4096</c:v>
                </c:pt>
                <c:pt idx="61">
                  <c:v>4332</c:v>
                </c:pt>
                <c:pt idx="62">
                  <c:v>7161</c:v>
                </c:pt>
                <c:pt idx="63">
                  <c:v>7660</c:v>
                </c:pt>
                <c:pt idx="64">
                  <c:v>7660</c:v>
                </c:pt>
                <c:pt idx="65">
                  <c:v>7682</c:v>
                </c:pt>
                <c:pt idx="66">
                  <c:v>15410</c:v>
                </c:pt>
                <c:pt idx="67">
                  <c:v>15765</c:v>
                </c:pt>
                <c:pt idx="68">
                  <c:v>15949</c:v>
                </c:pt>
                <c:pt idx="69">
                  <c:v>17302</c:v>
                </c:pt>
                <c:pt idx="70">
                  <c:v>17995</c:v>
                </c:pt>
                <c:pt idx="71">
                  <c:v>18974</c:v>
                </c:pt>
                <c:pt idx="72">
                  <c:v>19534</c:v>
                </c:pt>
                <c:pt idx="73">
                  <c:v>19760</c:v>
                </c:pt>
                <c:pt idx="74">
                  <c:v>19833</c:v>
                </c:pt>
                <c:pt idx="75">
                  <c:v>19851</c:v>
                </c:pt>
                <c:pt idx="76">
                  <c:v>20317</c:v>
                </c:pt>
                <c:pt idx="77">
                  <c:v>20522</c:v>
                </c:pt>
                <c:pt idx="78">
                  <c:v>20568</c:v>
                </c:pt>
                <c:pt idx="79">
                  <c:v>20959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79">
                  <c:v>-6.4002999999502208E-2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6A-4D37-8ABA-E3EF62F8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53448"/>
        <c:axId val="1"/>
      </c:scatterChart>
      <c:valAx>
        <c:axId val="67005344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311926605504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110091743119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53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58715596330276"/>
          <c:y val="0.92024539877300615"/>
          <c:w val="0.8825688073394495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619125</xdr:colOff>
      <xdr:row>18</xdr:row>
      <xdr:rowOff>123824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6F34EFE-DCBC-7153-A6BF-3EF6A04E3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</xdr:colOff>
      <xdr:row>0</xdr:row>
      <xdr:rowOff>19050</xdr:rowOff>
    </xdr:from>
    <xdr:to>
      <xdr:col>27</xdr:col>
      <xdr:colOff>28575</xdr:colOff>
      <xdr:row>18</xdr:row>
      <xdr:rowOff>95250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56D67DBB-A248-2670-716A-1AD6BFA15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694" TargetMode="External"/><Relationship Id="rId7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bav-astro.de/sfs/BAVM_link.php?BAVMnr=7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0"/>
  <sheetViews>
    <sheetView tabSelected="1" workbookViewId="0">
      <pane xSplit="14" ySplit="22" topLeftCell="O82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19" customFormat="1" ht="20.25" x14ac:dyDescent="0.2">
      <c r="A1" s="56" t="s">
        <v>40</v>
      </c>
    </row>
    <row r="2" spans="1:6" s="19" customFormat="1" ht="12.95" customHeight="1" x14ac:dyDescent="0.2">
      <c r="A2" s="19" t="s">
        <v>24</v>
      </c>
      <c r="B2" s="20" t="s">
        <v>39</v>
      </c>
    </row>
    <row r="3" spans="1:6" s="19" customFormat="1" ht="12.95" customHeight="1" x14ac:dyDescent="0.2"/>
    <row r="4" spans="1:6" s="19" customFormat="1" ht="12.95" customHeight="1" thickTop="1" thickBot="1" x14ac:dyDescent="0.25">
      <c r="A4" s="21" t="s">
        <v>0</v>
      </c>
      <c r="C4" s="22">
        <v>26251.41</v>
      </c>
      <c r="D4" s="23">
        <v>1.444917</v>
      </c>
    </row>
    <row r="5" spans="1:6" s="19" customFormat="1" ht="12.95" customHeight="1" thickTop="1" x14ac:dyDescent="0.2">
      <c r="A5" s="24" t="s">
        <v>43</v>
      </c>
      <c r="C5" s="25">
        <v>-9.5</v>
      </c>
      <c r="D5" s="19" t="s">
        <v>44</v>
      </c>
    </row>
    <row r="6" spans="1:6" s="19" customFormat="1" ht="12.95" customHeight="1" x14ac:dyDescent="0.2">
      <c r="A6" s="21" t="s">
        <v>1</v>
      </c>
    </row>
    <row r="7" spans="1:6" s="19" customFormat="1" ht="12.95" customHeight="1" x14ac:dyDescent="0.2">
      <c r="A7" s="19" t="s">
        <v>2</v>
      </c>
      <c r="C7" s="19">
        <f>+C4</f>
        <v>26251.41</v>
      </c>
    </row>
    <row r="8" spans="1:6" s="19" customFormat="1" ht="12.95" customHeight="1" x14ac:dyDescent="0.2">
      <c r="A8" s="19" t="s">
        <v>3</v>
      </c>
      <c r="C8" s="19">
        <f>+D4</f>
        <v>1.444917</v>
      </c>
    </row>
    <row r="9" spans="1:6" s="19" customFormat="1" ht="12.95" customHeight="1" x14ac:dyDescent="0.2">
      <c r="A9" s="26" t="s">
        <v>49</v>
      </c>
      <c r="B9" s="27">
        <v>87</v>
      </c>
      <c r="C9" s="28" t="str">
        <f>"F"&amp;B9</f>
        <v>F87</v>
      </c>
      <c r="D9" s="29" t="str">
        <f>"G"&amp;B9</f>
        <v>G87</v>
      </c>
    </row>
    <row r="10" spans="1:6" s="19" customFormat="1" ht="12.95" customHeight="1" thickBot="1" x14ac:dyDescent="0.25">
      <c r="C10" s="30" t="s">
        <v>20</v>
      </c>
      <c r="D10" s="30" t="s">
        <v>21</v>
      </c>
    </row>
    <row r="11" spans="1:6" s="19" customFormat="1" ht="12.95" customHeight="1" x14ac:dyDescent="0.2">
      <c r="A11" s="19" t="s">
        <v>16</v>
      </c>
      <c r="C11" s="29">
        <f ca="1">INTERCEPT(INDIRECT($D$9):G990,INDIRECT($C$9):F990)</f>
        <v>1.5220285087264654E-2</v>
      </c>
      <c r="D11" s="31"/>
    </row>
    <row r="12" spans="1:6" s="19" customFormat="1" ht="12.95" customHeight="1" x14ac:dyDescent="0.2">
      <c r="A12" s="19" t="s">
        <v>17</v>
      </c>
      <c r="C12" s="29">
        <f ca="1">SLOPE(INDIRECT($D$9):G990,INDIRECT($C$9):F990)</f>
        <v>-4.1444436921196842E-6</v>
      </c>
      <c r="D12" s="31"/>
    </row>
    <row r="13" spans="1:6" s="19" customFormat="1" ht="12.95" customHeight="1" x14ac:dyDescent="0.2">
      <c r="A13" s="19" t="s">
        <v>19</v>
      </c>
      <c r="C13" s="31" t="s">
        <v>14</v>
      </c>
    </row>
    <row r="14" spans="1:6" s="19" customFormat="1" ht="12.95" customHeight="1" x14ac:dyDescent="0.2"/>
    <row r="15" spans="1:6" s="19" customFormat="1" ht="12.95" customHeight="1" x14ac:dyDescent="0.2">
      <c r="A15" s="32" t="s">
        <v>18</v>
      </c>
      <c r="C15" s="33">
        <f ca="1">(C7+C11)+(C8+C12)*INT(MAX(F21:F3531))</f>
        <v>56535.353759889746</v>
      </c>
      <c r="E15" s="34" t="s">
        <v>57</v>
      </c>
      <c r="F15" s="25">
        <v>1</v>
      </c>
    </row>
    <row r="16" spans="1:6" s="19" customFormat="1" ht="12.95" customHeight="1" x14ac:dyDescent="0.2">
      <c r="A16" s="21" t="s">
        <v>4</v>
      </c>
      <c r="C16" s="35">
        <f ca="1">+C8+C12</f>
        <v>1.444912855556308</v>
      </c>
      <c r="E16" s="34" t="s">
        <v>45</v>
      </c>
      <c r="F16" s="36">
        <f ca="1">NOW()+15018.5+$C$5/24</f>
        <v>60324.778947222221</v>
      </c>
    </row>
    <row r="17" spans="1:21" s="19" customFormat="1" ht="12.95" customHeight="1" thickBot="1" x14ac:dyDescent="0.25">
      <c r="A17" s="34" t="s">
        <v>47</v>
      </c>
      <c r="C17" s="19">
        <f>COUNT(C21:C2189)</f>
        <v>80</v>
      </c>
      <c r="E17" s="34" t="s">
        <v>58</v>
      </c>
      <c r="F17" s="36">
        <f ca="1">ROUND(2*(F16-$C$7)/$C$8,0)/2+F15</f>
        <v>23582.5</v>
      </c>
    </row>
    <row r="18" spans="1:21" s="19" customFormat="1" ht="12.95" customHeight="1" thickTop="1" thickBot="1" x14ac:dyDescent="0.25">
      <c r="A18" s="21" t="s">
        <v>5</v>
      </c>
      <c r="C18" s="22">
        <f ca="1">+C15</f>
        <v>56535.353759889746</v>
      </c>
      <c r="D18" s="23">
        <f ca="1">+C16</f>
        <v>1.444912855556308</v>
      </c>
      <c r="E18" s="34" t="s">
        <v>46</v>
      </c>
      <c r="F18" s="29">
        <f ca="1">ROUND(2*(F16-$C$15)/$C$16,0)/2+F15</f>
        <v>2623.5</v>
      </c>
    </row>
    <row r="19" spans="1:21" s="19" customFormat="1" ht="12.95" customHeight="1" thickTop="1" x14ac:dyDescent="0.2">
      <c r="E19" s="34" t="s">
        <v>48</v>
      </c>
      <c r="F19" s="37">
        <f ca="1">+$C$15+$C$16*F18-15018.5-$C$5/24</f>
        <v>45307.978469775058</v>
      </c>
    </row>
    <row r="20" spans="1:21" s="19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13</v>
      </c>
      <c r="E20" s="30" t="s">
        <v>9</v>
      </c>
      <c r="F20" s="30" t="s">
        <v>10</v>
      </c>
      <c r="G20" s="30" t="s">
        <v>11</v>
      </c>
      <c r="H20" s="38" t="s">
        <v>32</v>
      </c>
      <c r="I20" s="38" t="s">
        <v>69</v>
      </c>
      <c r="J20" s="38" t="s">
        <v>64</v>
      </c>
      <c r="K20" s="38" t="s">
        <v>62</v>
      </c>
      <c r="L20" s="38" t="s">
        <v>25</v>
      </c>
      <c r="M20" s="38" t="s">
        <v>26</v>
      </c>
      <c r="N20" s="38" t="s">
        <v>27</v>
      </c>
      <c r="O20" s="38" t="s">
        <v>23</v>
      </c>
      <c r="P20" s="39" t="s">
        <v>22</v>
      </c>
      <c r="Q20" s="30" t="s">
        <v>15</v>
      </c>
      <c r="U20" s="40" t="s">
        <v>335</v>
      </c>
    </row>
    <row r="21" spans="1:21" s="19" customFormat="1" ht="12.95" customHeight="1" x14ac:dyDescent="0.2">
      <c r="A21" s="41" t="s">
        <v>76</v>
      </c>
      <c r="B21" s="42" t="s">
        <v>42</v>
      </c>
      <c r="C21" s="41">
        <v>15070.733</v>
      </c>
      <c r="D21" s="41" t="s">
        <v>69</v>
      </c>
      <c r="E21" s="43">
        <f t="shared" ref="E21:E52" si="0">+(C21-C$7)/C$8</f>
        <v>-7737.9371963925951</v>
      </c>
      <c r="F21" s="43">
        <f t="shared" ref="F21:F52" si="1">ROUND(2*E21,0)/2</f>
        <v>-7738</v>
      </c>
      <c r="G21" s="43">
        <f t="shared" ref="G21:G52" si="2">+C21-(C$7+F21*C$8)</f>
        <v>9.0745999999853666E-2</v>
      </c>
      <c r="H21" s="43">
        <f t="shared" ref="H21:H52" si="3">+G21</f>
        <v>9.0745999999853666E-2</v>
      </c>
      <c r="J21" s="43"/>
      <c r="K21" s="43"/>
      <c r="L21" s="43"/>
      <c r="M21" s="43"/>
      <c r="N21" s="43"/>
      <c r="O21" s="43">
        <f t="shared" ref="O21:O52" ca="1" si="4">+C$11+C$12*F21</f>
        <v>4.7289990376886769E-2</v>
      </c>
      <c r="P21" s="43"/>
      <c r="Q21" s="44">
        <f t="shared" ref="Q21:Q52" si="5">+C21-15018.5</f>
        <v>52.233000000000175</v>
      </c>
    </row>
    <row r="22" spans="1:21" s="19" customFormat="1" ht="12.95" customHeight="1" x14ac:dyDescent="0.2">
      <c r="A22" s="41" t="s">
        <v>76</v>
      </c>
      <c r="B22" s="42" t="s">
        <v>42</v>
      </c>
      <c r="C22" s="41">
        <v>15112.599</v>
      </c>
      <c r="D22" s="41" t="s">
        <v>69</v>
      </c>
      <c r="E22" s="43">
        <f t="shared" si="0"/>
        <v>-7708.9625217227003</v>
      </c>
      <c r="F22" s="43">
        <f t="shared" si="1"/>
        <v>-7709</v>
      </c>
      <c r="G22" s="43">
        <f t="shared" si="2"/>
        <v>5.4153000000951579E-2</v>
      </c>
      <c r="H22" s="43">
        <f t="shared" si="3"/>
        <v>5.4153000000951579E-2</v>
      </c>
      <c r="J22" s="43"/>
      <c r="K22" s="43"/>
      <c r="L22" s="43"/>
      <c r="M22" s="43"/>
      <c r="N22" s="43"/>
      <c r="O22" s="43">
        <f t="shared" ca="1" si="4"/>
        <v>4.7169801509815298E-2</v>
      </c>
      <c r="P22" s="43"/>
      <c r="Q22" s="44">
        <f t="shared" si="5"/>
        <v>94.09900000000016</v>
      </c>
    </row>
    <row r="23" spans="1:21" s="19" customFormat="1" ht="12.95" customHeight="1" x14ac:dyDescent="0.2">
      <c r="A23" s="41" t="s">
        <v>76</v>
      </c>
      <c r="B23" s="42" t="s">
        <v>42</v>
      </c>
      <c r="C23" s="41">
        <v>15791.677</v>
      </c>
      <c r="D23" s="41" t="s">
        <v>69</v>
      </c>
      <c r="E23" s="43">
        <f t="shared" si="0"/>
        <v>-7238.9853534839722</v>
      </c>
      <c r="F23" s="43">
        <f t="shared" si="1"/>
        <v>-7239</v>
      </c>
      <c r="G23" s="43">
        <f t="shared" si="2"/>
        <v>2.1162999999432941E-2</v>
      </c>
      <c r="H23" s="43">
        <f t="shared" si="3"/>
        <v>2.1162999999432941E-2</v>
      </c>
      <c r="J23" s="43"/>
      <c r="K23" s="43"/>
      <c r="L23" s="43"/>
      <c r="M23" s="43"/>
      <c r="N23" s="43"/>
      <c r="O23" s="43">
        <f t="shared" ca="1" si="4"/>
        <v>4.5221912974519052E-2</v>
      </c>
      <c r="P23" s="43"/>
      <c r="Q23" s="44">
        <f t="shared" si="5"/>
        <v>773.17699999999968</v>
      </c>
    </row>
    <row r="24" spans="1:21" s="19" customFormat="1" ht="12.95" customHeight="1" x14ac:dyDescent="0.2">
      <c r="A24" s="41" t="s">
        <v>76</v>
      </c>
      <c r="B24" s="42" t="s">
        <v>42</v>
      </c>
      <c r="C24" s="41">
        <v>16145.746999999999</v>
      </c>
      <c r="D24" s="41" t="s">
        <v>69</v>
      </c>
      <c r="E24" s="43">
        <f t="shared" si="0"/>
        <v>-6993.9401363538527</v>
      </c>
      <c r="F24" s="43">
        <f t="shared" si="1"/>
        <v>-6994</v>
      </c>
      <c r="G24" s="43">
        <f t="shared" si="2"/>
        <v>8.6497999998755404E-2</v>
      </c>
      <c r="H24" s="43">
        <f t="shared" si="3"/>
        <v>8.6497999998755404E-2</v>
      </c>
      <c r="J24" s="43"/>
      <c r="K24" s="43"/>
      <c r="L24" s="43"/>
      <c r="M24" s="43"/>
      <c r="N24" s="43"/>
      <c r="O24" s="43">
        <f t="shared" ca="1" si="4"/>
        <v>4.4206524269949726E-2</v>
      </c>
      <c r="P24" s="43"/>
      <c r="Q24" s="44">
        <f t="shared" si="5"/>
        <v>1127.2469999999994</v>
      </c>
    </row>
    <row r="25" spans="1:21" s="19" customFormat="1" ht="12.95" customHeight="1" x14ac:dyDescent="0.2">
      <c r="A25" s="41" t="s">
        <v>76</v>
      </c>
      <c r="B25" s="42" t="s">
        <v>42</v>
      </c>
      <c r="C25" s="41">
        <v>16168.732</v>
      </c>
      <c r="D25" s="41" t="s">
        <v>69</v>
      </c>
      <c r="E25" s="43">
        <f t="shared" si="0"/>
        <v>-6978.0326482420787</v>
      </c>
      <c r="F25" s="43">
        <f t="shared" si="1"/>
        <v>-6978</v>
      </c>
      <c r="G25" s="43">
        <f t="shared" si="2"/>
        <v>-4.7173999999358784E-2</v>
      </c>
      <c r="H25" s="43">
        <f t="shared" si="3"/>
        <v>-4.7173999999358784E-2</v>
      </c>
      <c r="J25" s="43"/>
      <c r="K25" s="43"/>
      <c r="L25" s="43"/>
      <c r="M25" s="43"/>
      <c r="N25" s="43"/>
      <c r="O25" s="43">
        <f t="shared" ca="1" si="4"/>
        <v>4.4140213170875811E-2</v>
      </c>
      <c r="P25" s="43"/>
      <c r="Q25" s="44">
        <f t="shared" si="5"/>
        <v>1150.232</v>
      </c>
    </row>
    <row r="26" spans="1:21" s="19" customFormat="1" ht="12.95" customHeight="1" x14ac:dyDescent="0.2">
      <c r="A26" s="41" t="s">
        <v>76</v>
      </c>
      <c r="B26" s="42" t="s">
        <v>42</v>
      </c>
      <c r="C26" s="41">
        <v>16775.744999999999</v>
      </c>
      <c r="D26" s="41" t="s">
        <v>69</v>
      </c>
      <c r="E26" s="43">
        <f t="shared" si="0"/>
        <v>-6557.9303171047204</v>
      </c>
      <c r="F26" s="43">
        <f t="shared" si="1"/>
        <v>-6558</v>
      </c>
      <c r="G26" s="43">
        <f t="shared" si="2"/>
        <v>0.10068600000158767</v>
      </c>
      <c r="H26" s="43">
        <f t="shared" si="3"/>
        <v>0.10068600000158767</v>
      </c>
      <c r="J26" s="43"/>
      <c r="K26" s="43"/>
      <c r="L26" s="43"/>
      <c r="M26" s="43"/>
      <c r="N26" s="43"/>
      <c r="O26" s="43">
        <f t="shared" ca="1" si="4"/>
        <v>4.2399546820185541E-2</v>
      </c>
      <c r="P26" s="43"/>
      <c r="Q26" s="44">
        <f t="shared" si="5"/>
        <v>1757.244999999999</v>
      </c>
    </row>
    <row r="27" spans="1:21" s="19" customFormat="1" ht="12.95" customHeight="1" x14ac:dyDescent="0.2">
      <c r="A27" s="41" t="s">
        <v>76</v>
      </c>
      <c r="B27" s="42" t="s">
        <v>334</v>
      </c>
      <c r="C27" s="41">
        <v>16828.739000000001</v>
      </c>
      <c r="D27" s="41" t="s">
        <v>69</v>
      </c>
      <c r="E27" s="43">
        <f t="shared" si="0"/>
        <v>-6521.2541620037682</v>
      </c>
      <c r="F27" s="43">
        <f t="shared" si="1"/>
        <v>-6521.5</v>
      </c>
      <c r="G27" s="43">
        <f t="shared" si="2"/>
        <v>0.35521549999975832</v>
      </c>
      <c r="H27" s="43">
        <f t="shared" si="3"/>
        <v>0.35521549999975832</v>
      </c>
      <c r="J27" s="43"/>
      <c r="K27" s="43"/>
      <c r="L27" s="43"/>
      <c r="M27" s="43"/>
      <c r="N27" s="43"/>
      <c r="O27" s="43">
        <f t="shared" ca="1" si="4"/>
        <v>4.2248274625423174E-2</v>
      </c>
      <c r="P27" s="43"/>
      <c r="Q27" s="44">
        <f t="shared" si="5"/>
        <v>1810.2390000000014</v>
      </c>
    </row>
    <row r="28" spans="1:21" s="19" customFormat="1" ht="12.95" customHeight="1" x14ac:dyDescent="0.2">
      <c r="A28" s="41" t="s">
        <v>76</v>
      </c>
      <c r="B28" s="42" t="s">
        <v>42</v>
      </c>
      <c r="C28" s="41">
        <v>16989.581999999999</v>
      </c>
      <c r="D28" s="41" t="s">
        <v>69</v>
      </c>
      <c r="E28" s="43">
        <f t="shared" si="0"/>
        <v>-6409.9377334476658</v>
      </c>
      <c r="F28" s="43">
        <f t="shared" si="1"/>
        <v>-6410</v>
      </c>
      <c r="G28" s="43">
        <f t="shared" si="2"/>
        <v>8.9969999997265404E-2</v>
      </c>
      <c r="H28" s="43">
        <f t="shared" si="3"/>
        <v>8.9969999997265404E-2</v>
      </c>
      <c r="J28" s="43"/>
      <c r="K28" s="43"/>
      <c r="L28" s="43"/>
      <c r="M28" s="43"/>
      <c r="N28" s="43"/>
      <c r="O28" s="43">
        <f t="shared" ca="1" si="4"/>
        <v>4.1786169153751829E-2</v>
      </c>
      <c r="P28" s="43"/>
      <c r="Q28" s="44">
        <f t="shared" si="5"/>
        <v>1971.0819999999985</v>
      </c>
    </row>
    <row r="29" spans="1:21" s="19" customFormat="1" ht="12.95" customHeight="1" x14ac:dyDescent="0.2">
      <c r="A29" s="41" t="s">
        <v>76</v>
      </c>
      <c r="B29" s="42" t="s">
        <v>42</v>
      </c>
      <c r="C29" s="41">
        <v>17136.802</v>
      </c>
      <c r="D29" s="41" t="s">
        <v>69</v>
      </c>
      <c r="E29" s="43">
        <f t="shared" si="0"/>
        <v>-6308.0495281043823</v>
      </c>
      <c r="F29" s="43">
        <f t="shared" si="1"/>
        <v>-6308</v>
      </c>
      <c r="G29" s="43">
        <f t="shared" si="2"/>
        <v>-7.1564000001671957E-2</v>
      </c>
      <c r="H29" s="43">
        <f t="shared" si="3"/>
        <v>-7.1564000001671957E-2</v>
      </c>
      <c r="J29" s="43"/>
      <c r="K29" s="43"/>
      <c r="L29" s="43"/>
      <c r="M29" s="43"/>
      <c r="N29" s="43"/>
      <c r="O29" s="43">
        <f t="shared" ca="1" si="4"/>
        <v>4.1363435897155618E-2</v>
      </c>
      <c r="P29" s="43"/>
      <c r="Q29" s="44">
        <f t="shared" si="5"/>
        <v>2118.3019999999997</v>
      </c>
    </row>
    <row r="30" spans="1:21" s="19" customFormat="1" ht="12.95" customHeight="1" x14ac:dyDescent="0.2">
      <c r="A30" s="41" t="s">
        <v>76</v>
      </c>
      <c r="B30" s="42" t="s">
        <v>42</v>
      </c>
      <c r="C30" s="41">
        <v>17210.539000000001</v>
      </c>
      <c r="D30" s="41" t="s">
        <v>69</v>
      </c>
      <c r="E30" s="43">
        <f t="shared" si="0"/>
        <v>-6257.0175311107832</v>
      </c>
      <c r="F30" s="43">
        <f t="shared" si="1"/>
        <v>-6257</v>
      </c>
      <c r="G30" s="43">
        <f t="shared" si="2"/>
        <v>-2.5331000000733184E-2</v>
      </c>
      <c r="H30" s="43">
        <f t="shared" si="3"/>
        <v>-2.5331000000733184E-2</v>
      </c>
      <c r="J30" s="43"/>
      <c r="K30" s="43"/>
      <c r="L30" s="43"/>
      <c r="M30" s="43"/>
      <c r="N30" s="43"/>
      <c r="O30" s="43">
        <f t="shared" ca="1" si="4"/>
        <v>4.1152069268857519E-2</v>
      </c>
      <c r="P30" s="43"/>
      <c r="Q30" s="44">
        <f t="shared" si="5"/>
        <v>2192.0390000000007</v>
      </c>
    </row>
    <row r="31" spans="1:21" s="19" customFormat="1" ht="12.95" customHeight="1" x14ac:dyDescent="0.2">
      <c r="A31" s="41" t="s">
        <v>76</v>
      </c>
      <c r="B31" s="42" t="s">
        <v>42</v>
      </c>
      <c r="C31" s="41">
        <v>17236.558000000001</v>
      </c>
      <c r="D31" s="41" t="s">
        <v>69</v>
      </c>
      <c r="E31" s="43">
        <f t="shared" si="0"/>
        <v>-6239.0102684098802</v>
      </c>
      <c r="F31" s="43">
        <f t="shared" si="1"/>
        <v>-6239</v>
      </c>
      <c r="G31" s="43">
        <f t="shared" si="2"/>
        <v>-1.4836999998806277E-2</v>
      </c>
      <c r="H31" s="43">
        <f t="shared" si="3"/>
        <v>-1.4836999998806277E-2</v>
      </c>
      <c r="J31" s="43"/>
      <c r="K31" s="43"/>
      <c r="L31" s="43"/>
      <c r="M31" s="43"/>
      <c r="N31" s="43"/>
      <c r="O31" s="43">
        <f t="shared" ca="1" si="4"/>
        <v>4.1077469282399359E-2</v>
      </c>
      <c r="P31" s="43"/>
      <c r="Q31" s="44">
        <f t="shared" si="5"/>
        <v>2218.0580000000009</v>
      </c>
    </row>
    <row r="32" spans="1:21" s="19" customFormat="1" ht="12.95" customHeight="1" x14ac:dyDescent="0.2">
      <c r="A32" s="41" t="s">
        <v>76</v>
      </c>
      <c r="B32" s="42" t="s">
        <v>42</v>
      </c>
      <c r="C32" s="41">
        <v>17259.638999999999</v>
      </c>
      <c r="D32" s="41" t="s">
        <v>69</v>
      </c>
      <c r="E32" s="43">
        <f t="shared" si="0"/>
        <v>-6223.0363404956825</v>
      </c>
      <c r="F32" s="43">
        <f t="shared" si="1"/>
        <v>-6223</v>
      </c>
      <c r="G32" s="43">
        <f t="shared" si="2"/>
        <v>-5.2509000001009554E-2</v>
      </c>
      <c r="H32" s="43">
        <f t="shared" si="3"/>
        <v>-5.2509000001009554E-2</v>
      </c>
      <c r="J32" s="43"/>
      <c r="K32" s="43"/>
      <c r="L32" s="43"/>
      <c r="M32" s="43"/>
      <c r="N32" s="43"/>
      <c r="O32" s="43">
        <f t="shared" ca="1" si="4"/>
        <v>4.1011158183325444E-2</v>
      </c>
      <c r="P32" s="43"/>
      <c r="Q32" s="44">
        <f t="shared" si="5"/>
        <v>2241.1389999999992</v>
      </c>
    </row>
    <row r="33" spans="1:17" s="19" customFormat="1" ht="12.95" customHeight="1" x14ac:dyDescent="0.2">
      <c r="A33" s="41" t="s">
        <v>76</v>
      </c>
      <c r="B33" s="42" t="s">
        <v>42</v>
      </c>
      <c r="C33" s="41">
        <v>17454.767</v>
      </c>
      <c r="D33" s="41" t="s">
        <v>69</v>
      </c>
      <c r="E33" s="43">
        <f t="shared" si="0"/>
        <v>-6087.9919054174043</v>
      </c>
      <c r="F33" s="43">
        <f t="shared" si="1"/>
        <v>-6088</v>
      </c>
      <c r="G33" s="43">
        <f t="shared" si="2"/>
        <v>1.1696000001393259E-2</v>
      </c>
      <c r="H33" s="43">
        <f t="shared" si="3"/>
        <v>1.1696000001393259E-2</v>
      </c>
      <c r="J33" s="43"/>
      <c r="K33" s="43"/>
      <c r="L33" s="43"/>
      <c r="M33" s="43"/>
      <c r="N33" s="43"/>
      <c r="O33" s="43">
        <f t="shared" ca="1" si="4"/>
        <v>4.0451658284889294E-2</v>
      </c>
      <c r="P33" s="43"/>
      <c r="Q33" s="44">
        <f t="shared" si="5"/>
        <v>2436.2669999999998</v>
      </c>
    </row>
    <row r="34" spans="1:17" s="19" customFormat="1" ht="12.95" customHeight="1" x14ac:dyDescent="0.2">
      <c r="A34" s="41" t="s">
        <v>76</v>
      </c>
      <c r="B34" s="42" t="s">
        <v>334</v>
      </c>
      <c r="C34" s="41">
        <v>17949.698</v>
      </c>
      <c r="D34" s="41" t="s">
        <v>69</v>
      </c>
      <c r="E34" s="43">
        <f t="shared" si="0"/>
        <v>-5745.4594277733595</v>
      </c>
      <c r="F34" s="43">
        <f t="shared" si="1"/>
        <v>-5745.5</v>
      </c>
      <c r="G34" s="43">
        <f t="shared" si="2"/>
        <v>5.8623500000976492E-2</v>
      </c>
      <c r="H34" s="43">
        <f t="shared" si="3"/>
        <v>5.8623500000976492E-2</v>
      </c>
      <c r="J34" s="43"/>
      <c r="K34" s="43"/>
      <c r="L34" s="43"/>
      <c r="M34" s="43"/>
      <c r="N34" s="43"/>
      <c r="O34" s="43">
        <f t="shared" ca="1" si="4"/>
        <v>3.9032186320338301E-2</v>
      </c>
      <c r="P34" s="43"/>
      <c r="Q34" s="44">
        <f t="shared" si="5"/>
        <v>2931.1980000000003</v>
      </c>
    </row>
    <row r="35" spans="1:17" s="19" customFormat="1" ht="12.95" customHeight="1" x14ac:dyDescent="0.2">
      <c r="A35" s="41" t="s">
        <v>76</v>
      </c>
      <c r="B35" s="42" t="s">
        <v>42</v>
      </c>
      <c r="C35" s="41">
        <v>18022.634999999998</v>
      </c>
      <c r="D35" s="41" t="s">
        <v>69</v>
      </c>
      <c r="E35" s="43">
        <f t="shared" si="0"/>
        <v>-5694.9810957999671</v>
      </c>
      <c r="F35" s="43">
        <f t="shared" si="1"/>
        <v>-5695</v>
      </c>
      <c r="G35" s="43">
        <f t="shared" si="2"/>
        <v>2.7314999999362044E-2</v>
      </c>
      <c r="H35" s="43">
        <f t="shared" si="3"/>
        <v>2.7314999999362044E-2</v>
      </c>
      <c r="J35" s="43"/>
      <c r="K35" s="43"/>
      <c r="L35" s="43"/>
      <c r="M35" s="43"/>
      <c r="N35" s="43"/>
      <c r="O35" s="43">
        <f t="shared" ca="1" si="4"/>
        <v>3.8822891913886257E-2</v>
      </c>
      <c r="P35" s="43"/>
      <c r="Q35" s="44">
        <f t="shared" si="5"/>
        <v>3004.1349999999984</v>
      </c>
    </row>
    <row r="36" spans="1:17" s="19" customFormat="1" ht="12.95" customHeight="1" x14ac:dyDescent="0.2">
      <c r="A36" s="41" t="s">
        <v>76</v>
      </c>
      <c r="B36" s="42" t="s">
        <v>334</v>
      </c>
      <c r="C36" s="41">
        <v>18284.810000000001</v>
      </c>
      <c r="D36" s="41" t="s">
        <v>69</v>
      </c>
      <c r="E36" s="43">
        <f t="shared" si="0"/>
        <v>-5513.5346874595552</v>
      </c>
      <c r="F36" s="43">
        <f t="shared" si="1"/>
        <v>-5513.5</v>
      </c>
      <c r="G36" s="43">
        <f t="shared" si="2"/>
        <v>-5.0120500000048196E-2</v>
      </c>
      <c r="H36" s="43">
        <f t="shared" si="3"/>
        <v>-5.0120500000048196E-2</v>
      </c>
      <c r="J36" s="43"/>
      <c r="K36" s="43"/>
      <c r="L36" s="43"/>
      <c r="M36" s="43"/>
      <c r="N36" s="43"/>
      <c r="O36" s="43">
        <f t="shared" ca="1" si="4"/>
        <v>3.8070675383766531E-2</v>
      </c>
      <c r="P36" s="43"/>
      <c r="Q36" s="44">
        <f t="shared" si="5"/>
        <v>3266.3100000000013</v>
      </c>
    </row>
    <row r="37" spans="1:17" s="19" customFormat="1" ht="12.95" customHeight="1" x14ac:dyDescent="0.2">
      <c r="A37" s="41" t="s">
        <v>76</v>
      </c>
      <c r="B37" s="42" t="s">
        <v>42</v>
      </c>
      <c r="C37" s="41">
        <v>18341.791000000001</v>
      </c>
      <c r="D37" s="41" t="s">
        <v>69</v>
      </c>
      <c r="E37" s="43">
        <f t="shared" si="0"/>
        <v>-5474.0992043141569</v>
      </c>
      <c r="F37" s="43">
        <f t="shared" si="1"/>
        <v>-5474</v>
      </c>
      <c r="G37" s="43">
        <f t="shared" si="2"/>
        <v>-0.14334199999939301</v>
      </c>
      <c r="H37" s="43">
        <f t="shared" si="3"/>
        <v>-0.14334199999939301</v>
      </c>
      <c r="J37" s="43"/>
      <c r="K37" s="43"/>
      <c r="L37" s="43"/>
      <c r="M37" s="43"/>
      <c r="N37" s="43"/>
      <c r="O37" s="43">
        <f t="shared" ca="1" si="4"/>
        <v>3.7906969857927804E-2</v>
      </c>
      <c r="P37" s="43"/>
      <c r="Q37" s="44">
        <f t="shared" si="5"/>
        <v>3323.2910000000011</v>
      </c>
    </row>
    <row r="38" spans="1:17" s="19" customFormat="1" ht="12.95" customHeight="1" x14ac:dyDescent="0.2">
      <c r="A38" s="41" t="s">
        <v>76</v>
      </c>
      <c r="B38" s="42" t="s">
        <v>42</v>
      </c>
      <c r="C38" s="41">
        <v>18363.562000000002</v>
      </c>
      <c r="D38" s="41" t="s">
        <v>69</v>
      </c>
      <c r="E38" s="43">
        <f t="shared" si="0"/>
        <v>-5459.0319028705444</v>
      </c>
      <c r="F38" s="43">
        <f t="shared" si="1"/>
        <v>-5459</v>
      </c>
      <c r="G38" s="43">
        <f t="shared" si="2"/>
        <v>-4.6096999998553656E-2</v>
      </c>
      <c r="H38" s="43">
        <f t="shared" si="3"/>
        <v>-4.6096999998553656E-2</v>
      </c>
      <c r="J38" s="43"/>
      <c r="K38" s="43"/>
      <c r="L38" s="43"/>
      <c r="M38" s="43"/>
      <c r="N38" s="43"/>
      <c r="O38" s="43">
        <f t="shared" ca="1" si="4"/>
        <v>3.7844803202546011E-2</v>
      </c>
      <c r="P38" s="43"/>
      <c r="Q38" s="44">
        <f t="shared" si="5"/>
        <v>3345.0620000000017</v>
      </c>
    </row>
    <row r="39" spans="1:17" s="19" customFormat="1" ht="12.95" customHeight="1" x14ac:dyDescent="0.2">
      <c r="A39" s="41" t="s">
        <v>76</v>
      </c>
      <c r="B39" s="42" t="s">
        <v>42</v>
      </c>
      <c r="C39" s="41">
        <v>18425.754000000001</v>
      </c>
      <c r="D39" s="41" t="s">
        <v>69</v>
      </c>
      <c r="E39" s="43">
        <f t="shared" si="0"/>
        <v>-5415.989984199784</v>
      </c>
      <c r="F39" s="43">
        <f t="shared" si="1"/>
        <v>-5416</v>
      </c>
      <c r="G39" s="43">
        <f t="shared" si="2"/>
        <v>1.4472000002569985E-2</v>
      </c>
      <c r="H39" s="43">
        <f t="shared" si="3"/>
        <v>1.4472000002569985E-2</v>
      </c>
      <c r="J39" s="43"/>
      <c r="K39" s="43"/>
      <c r="L39" s="43"/>
      <c r="M39" s="43"/>
      <c r="N39" s="43"/>
      <c r="O39" s="43">
        <f t="shared" ca="1" si="4"/>
        <v>3.7666592123784863E-2</v>
      </c>
      <c r="P39" s="43"/>
      <c r="Q39" s="44">
        <f t="shared" si="5"/>
        <v>3407.2540000000008</v>
      </c>
    </row>
    <row r="40" spans="1:17" s="19" customFormat="1" ht="12.95" customHeight="1" x14ac:dyDescent="0.2">
      <c r="A40" s="41" t="s">
        <v>76</v>
      </c>
      <c r="B40" s="42" t="s">
        <v>42</v>
      </c>
      <c r="C40" s="41">
        <v>18659.888999999999</v>
      </c>
      <c r="D40" s="41" t="s">
        <v>69</v>
      </c>
      <c r="E40" s="43">
        <f t="shared" si="0"/>
        <v>-5253.9495348175715</v>
      </c>
      <c r="F40" s="43">
        <f t="shared" si="1"/>
        <v>-5254</v>
      </c>
      <c r="G40" s="43">
        <f t="shared" si="2"/>
        <v>7.2918000001664041E-2</v>
      </c>
      <c r="H40" s="43">
        <f t="shared" si="3"/>
        <v>7.2918000001664041E-2</v>
      </c>
      <c r="J40" s="43"/>
      <c r="K40" s="43"/>
      <c r="L40" s="43"/>
      <c r="M40" s="43"/>
      <c r="N40" s="43"/>
      <c r="O40" s="43">
        <f t="shared" ca="1" si="4"/>
        <v>3.6995192245661473E-2</v>
      </c>
      <c r="P40" s="43"/>
      <c r="Q40" s="44">
        <f t="shared" si="5"/>
        <v>3641.3889999999992</v>
      </c>
    </row>
    <row r="41" spans="1:17" s="19" customFormat="1" ht="12.95" customHeight="1" x14ac:dyDescent="0.2">
      <c r="A41" s="41" t="s">
        <v>76</v>
      </c>
      <c r="B41" s="42" t="s">
        <v>42</v>
      </c>
      <c r="C41" s="41">
        <v>21611.797999999999</v>
      </c>
      <c r="D41" s="41" t="s">
        <v>69</v>
      </c>
      <c r="E41" s="43">
        <f t="shared" si="0"/>
        <v>-3210.9885896560154</v>
      </c>
      <c r="F41" s="43">
        <f t="shared" si="1"/>
        <v>-3211</v>
      </c>
      <c r="G41" s="43">
        <f t="shared" si="2"/>
        <v>1.6486999997141538E-2</v>
      </c>
      <c r="H41" s="43">
        <f t="shared" si="3"/>
        <v>1.6486999997141538E-2</v>
      </c>
      <c r="J41" s="43"/>
      <c r="K41" s="43"/>
      <c r="L41" s="43"/>
      <c r="M41" s="43"/>
      <c r="N41" s="43"/>
      <c r="O41" s="43">
        <f t="shared" ca="1" si="4"/>
        <v>2.8528093782660961E-2</v>
      </c>
      <c r="P41" s="43"/>
      <c r="Q41" s="44">
        <f t="shared" si="5"/>
        <v>6593.2979999999989</v>
      </c>
    </row>
    <row r="42" spans="1:17" s="19" customFormat="1" ht="12.95" customHeight="1" x14ac:dyDescent="0.2">
      <c r="A42" s="41" t="s">
        <v>76</v>
      </c>
      <c r="B42" s="42" t="s">
        <v>42</v>
      </c>
      <c r="C42" s="41">
        <v>21627.723000000002</v>
      </c>
      <c r="D42" s="41" t="s">
        <v>69</v>
      </c>
      <c r="E42" s="43">
        <f t="shared" si="0"/>
        <v>-3199.9671953475513</v>
      </c>
      <c r="F42" s="43">
        <f t="shared" si="1"/>
        <v>-3200</v>
      </c>
      <c r="G42" s="43">
        <f t="shared" si="2"/>
        <v>4.7400000003108289E-2</v>
      </c>
      <c r="H42" s="43">
        <f t="shared" si="3"/>
        <v>4.7400000003108289E-2</v>
      </c>
      <c r="J42" s="43"/>
      <c r="K42" s="43"/>
      <c r="L42" s="43"/>
      <c r="M42" s="43"/>
      <c r="N42" s="43"/>
      <c r="O42" s="43">
        <f t="shared" ca="1" si="4"/>
        <v>2.8482504902047644E-2</v>
      </c>
      <c r="P42" s="43"/>
      <c r="Q42" s="44">
        <f t="shared" si="5"/>
        <v>6609.2230000000018</v>
      </c>
    </row>
    <row r="43" spans="1:17" s="19" customFormat="1" ht="12.95" customHeight="1" x14ac:dyDescent="0.2">
      <c r="A43" s="41" t="s">
        <v>76</v>
      </c>
      <c r="B43" s="42" t="s">
        <v>42</v>
      </c>
      <c r="C43" s="41">
        <v>22699.83</v>
      </c>
      <c r="D43" s="41" t="s">
        <v>69</v>
      </c>
      <c r="E43" s="43">
        <f t="shared" si="0"/>
        <v>-2457.9820155759799</v>
      </c>
      <c r="F43" s="43">
        <f t="shared" si="1"/>
        <v>-2458</v>
      </c>
      <c r="G43" s="43">
        <f t="shared" si="2"/>
        <v>2.5986000000557397E-2</v>
      </c>
      <c r="H43" s="43">
        <f t="shared" si="3"/>
        <v>2.5986000000557397E-2</v>
      </c>
      <c r="J43" s="43"/>
      <c r="K43" s="43"/>
      <c r="L43" s="43"/>
      <c r="M43" s="43"/>
      <c r="N43" s="43"/>
      <c r="O43" s="43">
        <f t="shared" ca="1" si="4"/>
        <v>2.5407327682494839E-2</v>
      </c>
      <c r="P43" s="43"/>
      <c r="Q43" s="44">
        <f t="shared" si="5"/>
        <v>7681.3300000000017</v>
      </c>
    </row>
    <row r="44" spans="1:17" s="19" customFormat="1" ht="12.95" customHeight="1" x14ac:dyDescent="0.2">
      <c r="A44" s="41" t="s">
        <v>76</v>
      </c>
      <c r="B44" s="42" t="s">
        <v>42</v>
      </c>
      <c r="C44" s="41">
        <v>23111.55</v>
      </c>
      <c r="D44" s="41" t="s">
        <v>69</v>
      </c>
      <c r="E44" s="43">
        <f t="shared" si="0"/>
        <v>-2173.0383129273173</v>
      </c>
      <c r="F44" s="43">
        <f t="shared" si="1"/>
        <v>-2173</v>
      </c>
      <c r="G44" s="43">
        <f t="shared" si="2"/>
        <v>-5.5359000001772074E-2</v>
      </c>
      <c r="H44" s="43">
        <f t="shared" si="3"/>
        <v>-5.5359000001772074E-2</v>
      </c>
      <c r="J44" s="43"/>
      <c r="K44" s="43"/>
      <c r="L44" s="43"/>
      <c r="M44" s="43"/>
      <c r="N44" s="43"/>
      <c r="O44" s="43">
        <f t="shared" ca="1" si="4"/>
        <v>2.4226161230240725E-2</v>
      </c>
      <c r="P44" s="43"/>
      <c r="Q44" s="44">
        <f t="shared" si="5"/>
        <v>8093.0499999999993</v>
      </c>
    </row>
    <row r="45" spans="1:17" s="19" customFormat="1" ht="12.95" customHeight="1" x14ac:dyDescent="0.2">
      <c r="A45" s="41" t="s">
        <v>76</v>
      </c>
      <c r="B45" s="42" t="s">
        <v>42</v>
      </c>
      <c r="C45" s="41">
        <v>24118.731</v>
      </c>
      <c r="D45" s="41" t="s">
        <v>69</v>
      </c>
      <c r="E45" s="43">
        <f t="shared" si="0"/>
        <v>-1475.9872020330581</v>
      </c>
      <c r="F45" s="43">
        <f t="shared" si="1"/>
        <v>-1476</v>
      </c>
      <c r="G45" s="43">
        <f t="shared" si="2"/>
        <v>1.8491999999241671E-2</v>
      </c>
      <c r="H45" s="43">
        <f t="shared" si="3"/>
        <v>1.8491999999241671E-2</v>
      </c>
      <c r="J45" s="43"/>
      <c r="K45" s="43"/>
      <c r="L45" s="43"/>
      <c r="M45" s="43"/>
      <c r="N45" s="43"/>
      <c r="O45" s="43">
        <f t="shared" ca="1" si="4"/>
        <v>2.1337483976833306E-2</v>
      </c>
      <c r="P45" s="43"/>
      <c r="Q45" s="44">
        <f t="shared" si="5"/>
        <v>9100.2309999999998</v>
      </c>
    </row>
    <row r="46" spans="1:17" s="19" customFormat="1" ht="12.95" customHeight="1" x14ac:dyDescent="0.2">
      <c r="A46" s="41" t="s">
        <v>76</v>
      </c>
      <c r="B46" s="42" t="s">
        <v>42</v>
      </c>
      <c r="C46" s="41">
        <v>25573.773000000001</v>
      </c>
      <c r="D46" s="41" t="s">
        <v>69</v>
      </c>
      <c r="E46" s="43">
        <f t="shared" si="0"/>
        <v>-468.97987912108363</v>
      </c>
      <c r="F46" s="43">
        <f t="shared" si="1"/>
        <v>-469</v>
      </c>
      <c r="G46" s="43">
        <f t="shared" si="2"/>
        <v>2.9073000001517357E-2</v>
      </c>
      <c r="H46" s="43">
        <f t="shared" si="3"/>
        <v>2.9073000001517357E-2</v>
      </c>
      <c r="J46" s="43"/>
      <c r="K46" s="43"/>
      <c r="L46" s="43"/>
      <c r="M46" s="43"/>
      <c r="N46" s="43"/>
      <c r="O46" s="43">
        <f t="shared" ca="1" si="4"/>
        <v>1.7164029178868785E-2</v>
      </c>
      <c r="P46" s="43"/>
      <c r="Q46" s="44">
        <f t="shared" si="5"/>
        <v>10555.273000000001</v>
      </c>
    </row>
    <row r="47" spans="1:17" s="19" customFormat="1" ht="12.95" customHeight="1" x14ac:dyDescent="0.2">
      <c r="A47" s="41" t="s">
        <v>76</v>
      </c>
      <c r="B47" s="42" t="s">
        <v>42</v>
      </c>
      <c r="C47" s="41">
        <v>25599.710999999999</v>
      </c>
      <c r="D47" s="41" t="s">
        <v>69</v>
      </c>
      <c r="E47" s="43">
        <f t="shared" si="0"/>
        <v>-451.02867500347804</v>
      </c>
      <c r="F47" s="43">
        <f t="shared" si="1"/>
        <v>-451</v>
      </c>
      <c r="G47" s="43">
        <f t="shared" si="2"/>
        <v>-4.1433000002143672E-2</v>
      </c>
      <c r="H47" s="43">
        <f t="shared" si="3"/>
        <v>-4.1433000002143672E-2</v>
      </c>
      <c r="J47" s="43"/>
      <c r="K47" s="43"/>
      <c r="L47" s="43"/>
      <c r="M47" s="43"/>
      <c r="N47" s="43"/>
      <c r="O47" s="43">
        <f t="shared" ca="1" si="4"/>
        <v>1.7089429192410632E-2</v>
      </c>
      <c r="P47" s="43"/>
      <c r="Q47" s="44">
        <f t="shared" si="5"/>
        <v>10581.210999999999</v>
      </c>
    </row>
    <row r="48" spans="1:17" s="19" customFormat="1" ht="12.95" customHeight="1" x14ac:dyDescent="0.2">
      <c r="A48" s="41" t="s">
        <v>76</v>
      </c>
      <c r="B48" s="42" t="s">
        <v>42</v>
      </c>
      <c r="C48" s="41">
        <v>25602.663</v>
      </c>
      <c r="D48" s="41" t="s">
        <v>69</v>
      </c>
      <c r="E48" s="43">
        <f t="shared" si="0"/>
        <v>-448.98565107891966</v>
      </c>
      <c r="F48" s="43">
        <f t="shared" si="1"/>
        <v>-449</v>
      </c>
      <c r="G48" s="43">
        <f t="shared" si="2"/>
        <v>2.0733000001200708E-2</v>
      </c>
      <c r="H48" s="43">
        <f t="shared" si="3"/>
        <v>2.0733000001200708E-2</v>
      </c>
      <c r="J48" s="43"/>
      <c r="K48" s="43"/>
      <c r="L48" s="43"/>
      <c r="M48" s="43"/>
      <c r="N48" s="43"/>
      <c r="O48" s="43">
        <f t="shared" ca="1" si="4"/>
        <v>1.7081140305026391E-2</v>
      </c>
      <c r="P48" s="43"/>
      <c r="Q48" s="44">
        <f t="shared" si="5"/>
        <v>10584.163</v>
      </c>
    </row>
    <row r="49" spans="1:18" s="19" customFormat="1" ht="12.95" customHeight="1" x14ac:dyDescent="0.2">
      <c r="A49" s="41" t="s">
        <v>76</v>
      </c>
      <c r="B49" s="42" t="s">
        <v>42</v>
      </c>
      <c r="C49" s="41">
        <v>25849.813999999998</v>
      </c>
      <c r="D49" s="41" t="s">
        <v>69</v>
      </c>
      <c r="E49" s="43">
        <f t="shared" si="0"/>
        <v>-277.93707181796697</v>
      </c>
      <c r="F49" s="43">
        <f t="shared" si="1"/>
        <v>-278</v>
      </c>
      <c r="G49" s="43">
        <f t="shared" si="2"/>
        <v>9.0925999997125473E-2</v>
      </c>
      <c r="H49" s="43">
        <f t="shared" si="3"/>
        <v>9.0925999997125473E-2</v>
      </c>
      <c r="J49" s="43"/>
      <c r="K49" s="43"/>
      <c r="L49" s="43"/>
      <c r="M49" s="43"/>
      <c r="N49" s="43"/>
      <c r="O49" s="43">
        <f t="shared" ca="1" si="4"/>
        <v>1.6372440433673925E-2</v>
      </c>
      <c r="P49" s="43"/>
      <c r="Q49" s="44">
        <f t="shared" si="5"/>
        <v>10831.313999999998</v>
      </c>
    </row>
    <row r="50" spans="1:18" s="19" customFormat="1" ht="12.95" customHeight="1" x14ac:dyDescent="0.2">
      <c r="A50" s="41" t="s">
        <v>76</v>
      </c>
      <c r="B50" s="42" t="s">
        <v>42</v>
      </c>
      <c r="C50" s="41">
        <v>25966.738000000001</v>
      </c>
      <c r="D50" s="41" t="s">
        <v>69</v>
      </c>
      <c r="E50" s="43">
        <f t="shared" si="0"/>
        <v>-197.01616078985759</v>
      </c>
      <c r="F50" s="43">
        <f t="shared" si="1"/>
        <v>-197</v>
      </c>
      <c r="G50" s="43">
        <f t="shared" si="2"/>
        <v>-2.3350999999820488E-2</v>
      </c>
      <c r="H50" s="43">
        <f t="shared" si="3"/>
        <v>-2.3350999999820488E-2</v>
      </c>
      <c r="J50" s="43"/>
      <c r="K50" s="43"/>
      <c r="L50" s="43"/>
      <c r="M50" s="43"/>
      <c r="N50" s="43"/>
      <c r="O50" s="43">
        <f t="shared" ca="1" si="4"/>
        <v>1.603674049461223E-2</v>
      </c>
      <c r="P50" s="43"/>
      <c r="Q50" s="44">
        <f t="shared" si="5"/>
        <v>10948.238000000001</v>
      </c>
    </row>
    <row r="51" spans="1:18" s="19" customFormat="1" ht="12.95" customHeight="1" x14ac:dyDescent="0.2">
      <c r="A51" s="41" t="s">
        <v>76</v>
      </c>
      <c r="B51" s="42" t="s">
        <v>42</v>
      </c>
      <c r="C51" s="41">
        <v>25982.641</v>
      </c>
      <c r="D51" s="41" t="s">
        <v>69</v>
      </c>
      <c r="E51" s="43">
        <f t="shared" si="0"/>
        <v>-186.00999226945231</v>
      </c>
      <c r="F51" s="43">
        <f t="shared" si="1"/>
        <v>-186</v>
      </c>
      <c r="G51" s="43">
        <f t="shared" si="2"/>
        <v>-1.4438000001973705E-2</v>
      </c>
      <c r="H51" s="43">
        <f t="shared" si="3"/>
        <v>-1.4438000001973705E-2</v>
      </c>
      <c r="J51" s="43"/>
      <c r="K51" s="43"/>
      <c r="L51" s="43"/>
      <c r="M51" s="43"/>
      <c r="N51" s="43"/>
      <c r="O51" s="43">
        <f t="shared" ca="1" si="4"/>
        <v>1.5991151613998916E-2</v>
      </c>
      <c r="P51" s="43"/>
      <c r="Q51" s="44">
        <f t="shared" si="5"/>
        <v>10964.141</v>
      </c>
    </row>
    <row r="52" spans="1:18" s="19" customFormat="1" ht="12.95" customHeight="1" x14ac:dyDescent="0.2">
      <c r="A52" s="41" t="s">
        <v>171</v>
      </c>
      <c r="B52" s="42" t="s">
        <v>42</v>
      </c>
      <c r="C52" s="41">
        <v>26027.53</v>
      </c>
      <c r="D52" s="41" t="s">
        <v>69</v>
      </c>
      <c r="E52" s="43">
        <f t="shared" si="0"/>
        <v>-154.94315590445751</v>
      </c>
      <c r="F52" s="43">
        <f t="shared" si="1"/>
        <v>-155</v>
      </c>
      <c r="G52" s="43">
        <f t="shared" si="2"/>
        <v>8.2135000000562286E-2</v>
      </c>
      <c r="H52" s="43">
        <f t="shared" si="3"/>
        <v>8.2135000000562286E-2</v>
      </c>
      <c r="J52" s="43"/>
      <c r="K52" s="43"/>
      <c r="L52" s="43"/>
      <c r="M52" s="43"/>
      <c r="N52" s="43"/>
      <c r="O52" s="43">
        <f t="shared" ca="1" si="4"/>
        <v>1.5862673859543205E-2</v>
      </c>
      <c r="P52" s="43"/>
      <c r="Q52" s="44">
        <f t="shared" si="5"/>
        <v>11009.029999999999</v>
      </c>
    </row>
    <row r="53" spans="1:18" s="19" customFormat="1" ht="12.95" customHeight="1" x14ac:dyDescent="0.2">
      <c r="A53" s="43" t="s">
        <v>12</v>
      </c>
      <c r="B53" s="43"/>
      <c r="C53" s="45">
        <v>26251.41</v>
      </c>
      <c r="D53" s="45" t="s">
        <v>14</v>
      </c>
      <c r="E53" s="43">
        <f t="shared" ref="E53:E84" si="6">+(C53-C$7)/C$8</f>
        <v>0</v>
      </c>
      <c r="F53" s="43">
        <f t="shared" ref="F53:F84" si="7">ROUND(2*E53,0)/2</f>
        <v>0</v>
      </c>
      <c r="G53" s="43"/>
      <c r="H53" s="36">
        <v>0</v>
      </c>
      <c r="I53" s="43"/>
      <c r="J53" s="43"/>
      <c r="K53" s="43"/>
      <c r="L53" s="43"/>
      <c r="M53" s="43"/>
      <c r="N53" s="43"/>
      <c r="O53" s="43">
        <f t="shared" ref="O53:O84" ca="1" si="8">+C$11+C$12*F53</f>
        <v>1.5220285087264654E-2</v>
      </c>
      <c r="P53" s="43"/>
      <c r="Q53" s="44">
        <f t="shared" ref="Q53:Q84" si="9">+C53-15018.5</f>
        <v>11232.91</v>
      </c>
      <c r="R53" s="43"/>
    </row>
    <row r="54" spans="1:18" s="19" customFormat="1" ht="12.95" customHeight="1" x14ac:dyDescent="0.2">
      <c r="A54" s="41" t="s">
        <v>171</v>
      </c>
      <c r="B54" s="42" t="s">
        <v>42</v>
      </c>
      <c r="C54" s="41">
        <v>26251.447</v>
      </c>
      <c r="D54" s="41" t="s">
        <v>69</v>
      </c>
      <c r="E54" s="43">
        <f t="shared" si="6"/>
        <v>2.5607007184676997E-2</v>
      </c>
      <c r="F54" s="43">
        <f t="shared" si="7"/>
        <v>0</v>
      </c>
      <c r="G54" s="43">
        <f t="shared" ref="G54:G100" si="10">+C54-(C$7+F54*C$8)</f>
        <v>3.7000000000261934E-2</v>
      </c>
      <c r="H54" s="43">
        <f t="shared" ref="H54:H86" si="11">+G54</f>
        <v>3.7000000000261934E-2</v>
      </c>
      <c r="J54" s="43"/>
      <c r="K54" s="43"/>
      <c r="L54" s="43"/>
      <c r="M54" s="43"/>
      <c r="N54" s="43"/>
      <c r="O54" s="43">
        <f t="shared" ca="1" si="8"/>
        <v>1.5220285087264654E-2</v>
      </c>
      <c r="P54" s="43"/>
      <c r="Q54" s="44">
        <f t="shared" si="9"/>
        <v>11232.947</v>
      </c>
    </row>
    <row r="55" spans="1:18" s="19" customFormat="1" ht="12.95" customHeight="1" x14ac:dyDescent="0.2">
      <c r="A55" s="41" t="s">
        <v>171</v>
      </c>
      <c r="B55" s="42" t="s">
        <v>42</v>
      </c>
      <c r="C55" s="41">
        <v>26267.269</v>
      </c>
      <c r="D55" s="41" t="s">
        <v>69</v>
      </c>
      <c r="E55" s="43">
        <f t="shared" si="6"/>
        <v>10.975716944295332</v>
      </c>
      <c r="F55" s="43">
        <f t="shared" si="7"/>
        <v>11</v>
      </c>
      <c r="G55" s="43">
        <f t="shared" si="10"/>
        <v>-3.5087000000203261E-2</v>
      </c>
      <c r="H55" s="43">
        <f t="shared" si="11"/>
        <v>-3.5087000000203261E-2</v>
      </c>
      <c r="J55" s="43"/>
      <c r="K55" s="43"/>
      <c r="L55" s="43"/>
      <c r="M55" s="43"/>
      <c r="N55" s="43"/>
      <c r="O55" s="43">
        <f t="shared" ca="1" si="8"/>
        <v>1.5174696206651338E-2</v>
      </c>
      <c r="P55" s="43"/>
      <c r="Q55" s="44">
        <f t="shared" si="9"/>
        <v>11248.769</v>
      </c>
    </row>
    <row r="56" spans="1:18" s="19" customFormat="1" ht="12.95" customHeight="1" x14ac:dyDescent="0.2">
      <c r="A56" s="41" t="s">
        <v>76</v>
      </c>
      <c r="B56" s="42" t="s">
        <v>334</v>
      </c>
      <c r="C56" s="41">
        <v>26283.871999999999</v>
      </c>
      <c r="D56" s="41" t="s">
        <v>69</v>
      </c>
      <c r="E56" s="43">
        <f t="shared" si="6"/>
        <v>22.466342357380761</v>
      </c>
      <c r="F56" s="43">
        <f t="shared" si="7"/>
        <v>22.5</v>
      </c>
      <c r="G56" s="43">
        <f t="shared" si="10"/>
        <v>-4.8632500001986045E-2</v>
      </c>
      <c r="H56" s="43">
        <f t="shared" si="11"/>
        <v>-4.8632500001986045E-2</v>
      </c>
      <c r="J56" s="43"/>
      <c r="K56" s="43"/>
      <c r="L56" s="43"/>
      <c r="M56" s="43"/>
      <c r="N56" s="43"/>
      <c r="O56" s="43">
        <f t="shared" ca="1" si="8"/>
        <v>1.5127035104191961E-2</v>
      </c>
      <c r="P56" s="43"/>
      <c r="Q56" s="44">
        <f t="shared" si="9"/>
        <v>11265.371999999999</v>
      </c>
    </row>
    <row r="57" spans="1:18" s="19" customFormat="1" ht="12.95" customHeight="1" x14ac:dyDescent="0.2">
      <c r="A57" s="41" t="s">
        <v>76</v>
      </c>
      <c r="B57" s="42" t="s">
        <v>42</v>
      </c>
      <c r="C57" s="41">
        <v>26362.723999999998</v>
      </c>
      <c r="D57" s="41" t="s">
        <v>69</v>
      </c>
      <c r="E57" s="43">
        <f t="shared" si="6"/>
        <v>77.038335073916699</v>
      </c>
      <c r="F57" s="43">
        <f t="shared" si="7"/>
        <v>77</v>
      </c>
      <c r="G57" s="43">
        <f t="shared" si="10"/>
        <v>5.5390999998053303E-2</v>
      </c>
      <c r="H57" s="43">
        <f t="shared" si="11"/>
        <v>5.5390999998053303E-2</v>
      </c>
      <c r="J57" s="43"/>
      <c r="K57" s="43"/>
      <c r="L57" s="43"/>
      <c r="M57" s="43"/>
      <c r="N57" s="43"/>
      <c r="O57" s="43">
        <f t="shared" ca="1" si="8"/>
        <v>1.4901162922971438E-2</v>
      </c>
      <c r="P57" s="43"/>
      <c r="Q57" s="44">
        <f t="shared" si="9"/>
        <v>11344.223999999998</v>
      </c>
    </row>
    <row r="58" spans="1:18" s="19" customFormat="1" ht="12.95" customHeight="1" x14ac:dyDescent="0.2">
      <c r="A58" s="41" t="s">
        <v>171</v>
      </c>
      <c r="B58" s="42" t="s">
        <v>42</v>
      </c>
      <c r="C58" s="41">
        <v>26631.424999999999</v>
      </c>
      <c r="D58" s="41" t="s">
        <v>69</v>
      </c>
      <c r="E58" s="43">
        <f t="shared" si="6"/>
        <v>263.00126581665205</v>
      </c>
      <c r="F58" s="43">
        <f t="shared" si="7"/>
        <v>263</v>
      </c>
      <c r="G58" s="43">
        <f t="shared" si="10"/>
        <v>1.8290000007255003E-3</v>
      </c>
      <c r="H58" s="43">
        <f t="shared" si="11"/>
        <v>1.8290000007255003E-3</v>
      </c>
      <c r="J58" s="43"/>
      <c r="K58" s="43"/>
      <c r="L58" s="43"/>
      <c r="M58" s="43"/>
      <c r="N58" s="43"/>
      <c r="O58" s="43">
        <f t="shared" ca="1" si="8"/>
        <v>1.4130296396237177E-2</v>
      </c>
      <c r="P58" s="43"/>
      <c r="Q58" s="44">
        <f t="shared" si="9"/>
        <v>11612.924999999999</v>
      </c>
    </row>
    <row r="59" spans="1:18" s="19" customFormat="1" ht="12.95" customHeight="1" x14ac:dyDescent="0.2">
      <c r="A59" s="41" t="s">
        <v>76</v>
      </c>
      <c r="B59" s="42" t="s">
        <v>42</v>
      </c>
      <c r="C59" s="41">
        <v>26648.902999999998</v>
      </c>
      <c r="D59" s="41" t="s">
        <v>69</v>
      </c>
      <c r="E59" s="43">
        <f t="shared" si="6"/>
        <v>275.09746234558702</v>
      </c>
      <c r="F59" s="43">
        <f t="shared" si="7"/>
        <v>275</v>
      </c>
      <c r="G59" s="43">
        <f t="shared" si="10"/>
        <v>0.14082499999858555</v>
      </c>
      <c r="H59" s="43">
        <f t="shared" si="11"/>
        <v>0.14082499999858555</v>
      </c>
      <c r="J59" s="43"/>
      <c r="K59" s="43"/>
      <c r="L59" s="43"/>
      <c r="M59" s="43"/>
      <c r="N59" s="43"/>
      <c r="O59" s="43">
        <f t="shared" ca="1" si="8"/>
        <v>1.4080563071931741E-2</v>
      </c>
      <c r="P59" s="43"/>
      <c r="Q59" s="44">
        <f t="shared" si="9"/>
        <v>11630.402999999998</v>
      </c>
    </row>
    <row r="60" spans="1:18" s="19" customFormat="1" ht="12.95" customHeight="1" x14ac:dyDescent="0.2">
      <c r="A60" s="41" t="s">
        <v>76</v>
      </c>
      <c r="B60" s="42" t="s">
        <v>42</v>
      </c>
      <c r="C60" s="41">
        <v>27392.802</v>
      </c>
      <c r="D60" s="41" t="s">
        <v>69</v>
      </c>
      <c r="E60" s="43">
        <f t="shared" si="6"/>
        <v>789.93603092772787</v>
      </c>
      <c r="F60" s="43">
        <f t="shared" si="7"/>
        <v>790</v>
      </c>
      <c r="G60" s="43">
        <f t="shared" si="10"/>
        <v>-9.2430000000604196E-2</v>
      </c>
      <c r="H60" s="43">
        <f t="shared" si="11"/>
        <v>-9.2430000000604196E-2</v>
      </c>
      <c r="J60" s="43"/>
      <c r="K60" s="43"/>
      <c r="L60" s="43"/>
      <c r="M60" s="43"/>
      <c r="N60" s="43"/>
      <c r="O60" s="43">
        <f t="shared" ca="1" si="8"/>
        <v>1.1946174570490103E-2</v>
      </c>
      <c r="P60" s="43"/>
      <c r="Q60" s="44">
        <f t="shared" si="9"/>
        <v>12374.302</v>
      </c>
    </row>
    <row r="61" spans="1:18" s="19" customFormat="1" ht="12.95" customHeight="1" x14ac:dyDescent="0.2">
      <c r="A61" s="41" t="s">
        <v>171</v>
      </c>
      <c r="B61" s="42" t="s">
        <v>42</v>
      </c>
      <c r="C61" s="41">
        <v>27745.446</v>
      </c>
      <c r="D61" s="41" t="s">
        <v>69</v>
      </c>
      <c r="E61" s="43">
        <f t="shared" si="6"/>
        <v>1033.9943401593309</v>
      </c>
      <c r="F61" s="43">
        <f t="shared" si="7"/>
        <v>1034</v>
      </c>
      <c r="G61" s="43">
        <f t="shared" si="10"/>
        <v>-8.1780000000435393E-3</v>
      </c>
      <c r="H61" s="43">
        <f t="shared" si="11"/>
        <v>-8.1780000000435393E-3</v>
      </c>
      <c r="J61" s="43"/>
      <c r="K61" s="43"/>
      <c r="L61" s="43"/>
      <c r="M61" s="43"/>
      <c r="N61" s="43"/>
      <c r="O61" s="43">
        <f t="shared" ca="1" si="8"/>
        <v>1.09349303096129E-2</v>
      </c>
      <c r="P61" s="43"/>
      <c r="Q61" s="44">
        <f t="shared" si="9"/>
        <v>12726.946</v>
      </c>
    </row>
    <row r="62" spans="1:18" s="19" customFormat="1" ht="12.95" customHeight="1" x14ac:dyDescent="0.2">
      <c r="A62" s="41" t="s">
        <v>76</v>
      </c>
      <c r="B62" s="42" t="s">
        <v>42</v>
      </c>
      <c r="C62" s="41">
        <v>28229.546999999999</v>
      </c>
      <c r="D62" s="41" t="s">
        <v>69</v>
      </c>
      <c r="E62" s="43">
        <f t="shared" si="6"/>
        <v>1369.0315775923452</v>
      </c>
      <c r="F62" s="43">
        <f t="shared" si="7"/>
        <v>1369</v>
      </c>
      <c r="G62" s="43">
        <f t="shared" si="10"/>
        <v>4.5626999999512918E-2</v>
      </c>
      <c r="H62" s="43">
        <f t="shared" si="11"/>
        <v>4.5626999999512918E-2</v>
      </c>
      <c r="J62" s="43"/>
      <c r="K62" s="43"/>
      <c r="L62" s="43"/>
      <c r="M62" s="43"/>
      <c r="N62" s="43"/>
      <c r="O62" s="43">
        <f t="shared" ca="1" si="8"/>
        <v>9.546541672752807E-3</v>
      </c>
      <c r="P62" s="43"/>
      <c r="Q62" s="44">
        <f t="shared" si="9"/>
        <v>13211.046999999999</v>
      </c>
    </row>
    <row r="63" spans="1:18" s="19" customFormat="1" ht="12.95" customHeight="1" x14ac:dyDescent="0.2">
      <c r="A63" s="41" t="s">
        <v>171</v>
      </c>
      <c r="B63" s="42" t="s">
        <v>42</v>
      </c>
      <c r="C63" s="41">
        <v>28245.368999999999</v>
      </c>
      <c r="D63" s="41" t="s">
        <v>69</v>
      </c>
      <c r="E63" s="43">
        <f t="shared" si="6"/>
        <v>1379.9816875294559</v>
      </c>
      <c r="F63" s="43">
        <f t="shared" si="7"/>
        <v>1380</v>
      </c>
      <c r="G63" s="43">
        <f t="shared" si="10"/>
        <v>-2.6460000000952277E-2</v>
      </c>
      <c r="H63" s="43">
        <f t="shared" si="11"/>
        <v>-2.6460000000952277E-2</v>
      </c>
      <c r="J63" s="43"/>
      <c r="K63" s="43"/>
      <c r="L63" s="43"/>
      <c r="M63" s="43"/>
      <c r="N63" s="43"/>
      <c r="O63" s="43">
        <f t="shared" ca="1" si="8"/>
        <v>9.5009527921394894E-3</v>
      </c>
      <c r="P63" s="43"/>
      <c r="Q63" s="44">
        <f t="shared" si="9"/>
        <v>13226.868999999999</v>
      </c>
    </row>
    <row r="64" spans="1:18" s="19" customFormat="1" ht="12.95" customHeight="1" x14ac:dyDescent="0.2">
      <c r="A64" s="41" t="s">
        <v>171</v>
      </c>
      <c r="B64" s="42" t="s">
        <v>42</v>
      </c>
      <c r="C64" s="41">
        <v>28248.324000000001</v>
      </c>
      <c r="D64" s="41" t="s">
        <v>69</v>
      </c>
      <c r="E64" s="43">
        <f t="shared" si="6"/>
        <v>1382.0267876978405</v>
      </c>
      <c r="F64" s="43">
        <f t="shared" si="7"/>
        <v>1382</v>
      </c>
      <c r="G64" s="43">
        <f t="shared" si="10"/>
        <v>3.8705999999365304E-2</v>
      </c>
      <c r="H64" s="43">
        <f t="shared" si="11"/>
        <v>3.8705999999365304E-2</v>
      </c>
      <c r="J64" s="43"/>
      <c r="K64" s="43"/>
      <c r="L64" s="43"/>
      <c r="M64" s="43"/>
      <c r="N64" s="43"/>
      <c r="O64" s="43">
        <f t="shared" ca="1" si="8"/>
        <v>9.49266390475525E-3</v>
      </c>
      <c r="P64" s="43"/>
      <c r="Q64" s="44">
        <f t="shared" si="9"/>
        <v>13229.824000000001</v>
      </c>
    </row>
    <row r="65" spans="1:17" s="19" customFormat="1" ht="12.95" customHeight="1" x14ac:dyDescent="0.2">
      <c r="A65" s="41" t="s">
        <v>171</v>
      </c>
      <c r="B65" s="42" t="s">
        <v>42</v>
      </c>
      <c r="C65" s="41">
        <v>28424.554</v>
      </c>
      <c r="D65" s="41" t="s">
        <v>69</v>
      </c>
      <c r="E65" s="43">
        <f t="shared" si="6"/>
        <v>1503.9922708363181</v>
      </c>
      <c r="F65" s="43">
        <f t="shared" si="7"/>
        <v>1504</v>
      </c>
      <c r="G65" s="43">
        <f t="shared" si="10"/>
        <v>-1.1168000000907341E-2</v>
      </c>
      <c r="H65" s="43">
        <f t="shared" si="11"/>
        <v>-1.1168000000907341E-2</v>
      </c>
      <c r="J65" s="43"/>
      <c r="K65" s="43"/>
      <c r="L65" s="43"/>
      <c r="M65" s="43"/>
      <c r="N65" s="43"/>
      <c r="O65" s="43">
        <f t="shared" ca="1" si="8"/>
        <v>8.9870417743166484E-3</v>
      </c>
      <c r="P65" s="43"/>
      <c r="Q65" s="44">
        <f t="shared" si="9"/>
        <v>13406.054</v>
      </c>
    </row>
    <row r="66" spans="1:17" s="19" customFormat="1" ht="12.95" customHeight="1" x14ac:dyDescent="0.2">
      <c r="A66" s="41" t="s">
        <v>76</v>
      </c>
      <c r="B66" s="42" t="s">
        <v>42</v>
      </c>
      <c r="C66" s="41">
        <v>28895.712</v>
      </c>
      <c r="D66" s="41" t="s">
        <v>69</v>
      </c>
      <c r="E66" s="43">
        <f t="shared" si="6"/>
        <v>1830.0719003236861</v>
      </c>
      <c r="F66" s="43">
        <f t="shared" si="7"/>
        <v>1830</v>
      </c>
      <c r="G66" s="43">
        <f t="shared" si="10"/>
        <v>0.10388999999850057</v>
      </c>
      <c r="H66" s="43">
        <f t="shared" si="11"/>
        <v>0.10388999999850057</v>
      </c>
      <c r="J66" s="43"/>
      <c r="K66" s="43"/>
      <c r="L66" s="43"/>
      <c r="M66" s="43"/>
      <c r="N66" s="43"/>
      <c r="O66" s="43">
        <f t="shared" ca="1" si="8"/>
        <v>7.6359531306856316E-3</v>
      </c>
      <c r="P66" s="43"/>
      <c r="Q66" s="44">
        <f t="shared" si="9"/>
        <v>13877.212</v>
      </c>
    </row>
    <row r="67" spans="1:17" s="19" customFormat="1" ht="12.95" customHeight="1" x14ac:dyDescent="0.2">
      <c r="A67" s="41" t="s">
        <v>76</v>
      </c>
      <c r="B67" s="42" t="s">
        <v>42</v>
      </c>
      <c r="C67" s="41">
        <v>28908.583999999999</v>
      </c>
      <c r="D67" s="41" t="s">
        <v>69</v>
      </c>
      <c r="E67" s="43">
        <f t="shared" si="6"/>
        <v>1838.9803704987892</v>
      </c>
      <c r="F67" s="43">
        <f t="shared" si="7"/>
        <v>1839</v>
      </c>
      <c r="G67" s="43">
        <f t="shared" si="10"/>
        <v>-2.8363000001263572E-2</v>
      </c>
      <c r="H67" s="43">
        <f t="shared" si="11"/>
        <v>-2.8363000001263572E-2</v>
      </c>
      <c r="J67" s="43"/>
      <c r="K67" s="43"/>
      <c r="L67" s="43"/>
      <c r="M67" s="43"/>
      <c r="N67" s="43"/>
      <c r="O67" s="43">
        <f t="shared" ca="1" si="8"/>
        <v>7.5986531374565543E-3</v>
      </c>
      <c r="P67" s="43"/>
      <c r="Q67" s="44">
        <f t="shared" si="9"/>
        <v>13890.083999999999</v>
      </c>
    </row>
    <row r="68" spans="1:17" s="19" customFormat="1" ht="12.95" customHeight="1" x14ac:dyDescent="0.2">
      <c r="A68" s="41" t="s">
        <v>76</v>
      </c>
      <c r="B68" s="42" t="s">
        <v>42</v>
      </c>
      <c r="C68" s="41">
        <v>28937.579000000002</v>
      </c>
      <c r="D68" s="41" t="s">
        <v>69</v>
      </c>
      <c r="E68" s="43">
        <f t="shared" si="6"/>
        <v>1859.0472670748575</v>
      </c>
      <c r="F68" s="43">
        <f t="shared" si="7"/>
        <v>1859</v>
      </c>
      <c r="G68" s="43">
        <f t="shared" si="10"/>
        <v>6.82970000016212E-2</v>
      </c>
      <c r="H68" s="43">
        <f t="shared" si="11"/>
        <v>6.82970000016212E-2</v>
      </c>
      <c r="J68" s="43"/>
      <c r="K68" s="43"/>
      <c r="L68" s="43"/>
      <c r="M68" s="43"/>
      <c r="N68" s="43"/>
      <c r="O68" s="43">
        <f t="shared" ca="1" si="8"/>
        <v>7.5157642636141612E-3</v>
      </c>
      <c r="P68" s="43"/>
      <c r="Q68" s="44">
        <f t="shared" si="9"/>
        <v>13919.079000000002</v>
      </c>
    </row>
    <row r="69" spans="1:17" s="19" customFormat="1" ht="12.95" customHeight="1" x14ac:dyDescent="0.2">
      <c r="A69" s="41" t="s">
        <v>171</v>
      </c>
      <c r="B69" s="42" t="s">
        <v>42</v>
      </c>
      <c r="C69" s="41">
        <v>29193.321</v>
      </c>
      <c r="D69" s="41" t="s">
        <v>69</v>
      </c>
      <c r="E69" s="43">
        <f t="shared" si="6"/>
        <v>2036.0415165715401</v>
      </c>
      <c r="F69" s="43">
        <f t="shared" si="7"/>
        <v>2036</v>
      </c>
      <c r="G69" s="43">
        <f t="shared" si="10"/>
        <v>5.9988000000885222E-2</v>
      </c>
      <c r="H69" s="43">
        <f t="shared" si="11"/>
        <v>5.9988000000885222E-2</v>
      </c>
      <c r="J69" s="43"/>
      <c r="K69" s="43"/>
      <c r="L69" s="43"/>
      <c r="M69" s="43"/>
      <c r="N69" s="43"/>
      <c r="O69" s="43">
        <f t="shared" ca="1" si="8"/>
        <v>6.782197730108977E-3</v>
      </c>
      <c r="P69" s="43"/>
      <c r="Q69" s="44">
        <f t="shared" si="9"/>
        <v>14174.821</v>
      </c>
    </row>
    <row r="70" spans="1:17" s="19" customFormat="1" ht="12.95" customHeight="1" x14ac:dyDescent="0.2">
      <c r="A70" s="41" t="s">
        <v>76</v>
      </c>
      <c r="B70" s="42" t="s">
        <v>42</v>
      </c>
      <c r="C70" s="41">
        <v>29204.819</v>
      </c>
      <c r="D70" s="41" t="s">
        <v>69</v>
      </c>
      <c r="E70" s="43">
        <f t="shared" si="6"/>
        <v>2043.9990670744407</v>
      </c>
      <c r="F70" s="43">
        <f t="shared" si="7"/>
        <v>2044</v>
      </c>
      <c r="G70" s="43">
        <f t="shared" si="10"/>
        <v>-1.348000001598848E-3</v>
      </c>
      <c r="H70" s="43">
        <f t="shared" si="11"/>
        <v>-1.348000001598848E-3</v>
      </c>
      <c r="J70" s="43"/>
      <c r="K70" s="43"/>
      <c r="L70" s="43"/>
      <c r="M70" s="43"/>
      <c r="N70" s="43"/>
      <c r="O70" s="43">
        <f t="shared" ca="1" si="8"/>
        <v>6.7490421805720194E-3</v>
      </c>
      <c r="P70" s="43"/>
      <c r="Q70" s="44">
        <f t="shared" si="9"/>
        <v>14186.319</v>
      </c>
    </row>
    <row r="71" spans="1:17" s="19" customFormat="1" ht="12.95" customHeight="1" x14ac:dyDescent="0.2">
      <c r="A71" s="41" t="s">
        <v>76</v>
      </c>
      <c r="B71" s="42" t="s">
        <v>42</v>
      </c>
      <c r="C71" s="41">
        <v>29441.727999999999</v>
      </c>
      <c r="D71" s="41" t="s">
        <v>69</v>
      </c>
      <c r="E71" s="43">
        <f t="shared" si="6"/>
        <v>2207.9593499142161</v>
      </c>
      <c r="F71" s="43">
        <f t="shared" si="7"/>
        <v>2208</v>
      </c>
      <c r="G71" s="43">
        <f t="shared" si="10"/>
        <v>-5.8736000002681976E-2</v>
      </c>
      <c r="H71" s="43">
        <f t="shared" si="11"/>
        <v>-5.8736000002681976E-2</v>
      </c>
      <c r="J71" s="43"/>
      <c r="K71" s="43"/>
      <c r="L71" s="43"/>
      <c r="M71" s="43"/>
      <c r="N71" s="43"/>
      <c r="O71" s="43">
        <f t="shared" ca="1" si="8"/>
        <v>6.0693534150643904E-3</v>
      </c>
      <c r="P71" s="43"/>
      <c r="Q71" s="44">
        <f t="shared" si="9"/>
        <v>14423.227999999999</v>
      </c>
    </row>
    <row r="72" spans="1:17" s="19" customFormat="1" ht="12.95" customHeight="1" x14ac:dyDescent="0.2">
      <c r="A72" s="41" t="s">
        <v>76</v>
      </c>
      <c r="B72" s="42" t="s">
        <v>42</v>
      </c>
      <c r="C72" s="41">
        <v>29457.615000000002</v>
      </c>
      <c r="D72" s="41" t="s">
        <v>69</v>
      </c>
      <c r="E72" s="43">
        <f t="shared" si="6"/>
        <v>2218.9544451342199</v>
      </c>
      <c r="F72" s="43">
        <f t="shared" si="7"/>
        <v>2219</v>
      </c>
      <c r="G72" s="43">
        <f t="shared" si="10"/>
        <v>-6.5822999997180887E-2</v>
      </c>
      <c r="H72" s="43">
        <f t="shared" si="11"/>
        <v>-6.5822999997180887E-2</v>
      </c>
      <c r="J72" s="43"/>
      <c r="K72" s="43"/>
      <c r="L72" s="43"/>
      <c r="M72" s="43"/>
      <c r="N72" s="43"/>
      <c r="O72" s="43">
        <f t="shared" ca="1" si="8"/>
        <v>6.0237645344510746E-3</v>
      </c>
      <c r="P72" s="43"/>
      <c r="Q72" s="44">
        <f t="shared" si="9"/>
        <v>14439.115000000002</v>
      </c>
    </row>
    <row r="73" spans="1:17" s="19" customFormat="1" ht="12.95" customHeight="1" x14ac:dyDescent="0.2">
      <c r="A73" s="41" t="s">
        <v>76</v>
      </c>
      <c r="B73" s="42" t="s">
        <v>42</v>
      </c>
      <c r="C73" s="41">
        <v>29629.695</v>
      </c>
      <c r="D73" s="41" t="s">
        <v>69</v>
      </c>
      <c r="E73" s="43">
        <f t="shared" si="6"/>
        <v>2338.0477909803813</v>
      </c>
      <c r="F73" s="43">
        <f t="shared" si="7"/>
        <v>2338</v>
      </c>
      <c r="G73" s="43">
        <f t="shared" si="10"/>
        <v>6.9053999999596272E-2</v>
      </c>
      <c r="H73" s="43">
        <f t="shared" si="11"/>
        <v>6.9053999999596272E-2</v>
      </c>
      <c r="J73" s="43"/>
      <c r="K73" s="43"/>
      <c r="L73" s="43"/>
      <c r="M73" s="43"/>
      <c r="N73" s="43"/>
      <c r="O73" s="43">
        <f t="shared" ca="1" si="8"/>
        <v>5.5305757350888329E-3</v>
      </c>
      <c r="P73" s="43"/>
      <c r="Q73" s="44">
        <f t="shared" si="9"/>
        <v>14611.195</v>
      </c>
    </row>
    <row r="74" spans="1:17" s="19" customFormat="1" ht="12.95" customHeight="1" x14ac:dyDescent="0.2">
      <c r="A74" s="41" t="s">
        <v>76</v>
      </c>
      <c r="B74" s="42" t="s">
        <v>42</v>
      </c>
      <c r="C74" s="41">
        <v>29925.825000000001</v>
      </c>
      <c r="D74" s="41" t="s">
        <v>69</v>
      </c>
      <c r="E74" s="43">
        <f t="shared" si="6"/>
        <v>2542.9938190221314</v>
      </c>
      <c r="F74" s="43">
        <f t="shared" si="7"/>
        <v>2543</v>
      </c>
      <c r="G74" s="43">
        <f t="shared" si="10"/>
        <v>-8.931000000302447E-3</v>
      </c>
      <c r="H74" s="43">
        <f t="shared" si="11"/>
        <v>-8.931000000302447E-3</v>
      </c>
      <c r="J74" s="43"/>
      <c r="K74" s="43"/>
      <c r="L74" s="43"/>
      <c r="M74" s="43"/>
      <c r="N74" s="43"/>
      <c r="O74" s="43">
        <f t="shared" ca="1" si="8"/>
        <v>4.6809647782042971E-3</v>
      </c>
      <c r="P74" s="43"/>
      <c r="Q74" s="44">
        <f t="shared" si="9"/>
        <v>14907.325000000001</v>
      </c>
    </row>
    <row r="75" spans="1:17" s="19" customFormat="1" ht="12.95" customHeight="1" x14ac:dyDescent="0.2">
      <c r="A75" s="41" t="s">
        <v>76</v>
      </c>
      <c r="B75" s="42" t="s">
        <v>42</v>
      </c>
      <c r="C75" s="41">
        <v>30077.561000000002</v>
      </c>
      <c r="D75" s="41" t="s">
        <v>69</v>
      </c>
      <c r="E75" s="43">
        <f t="shared" si="6"/>
        <v>2648.0074634044736</v>
      </c>
      <c r="F75" s="43">
        <f t="shared" si="7"/>
        <v>2648</v>
      </c>
      <c r="G75" s="43">
        <f t="shared" si="10"/>
        <v>1.0784000001876848E-2</v>
      </c>
      <c r="H75" s="43">
        <f t="shared" si="11"/>
        <v>1.0784000001876848E-2</v>
      </c>
      <c r="J75" s="43"/>
      <c r="K75" s="43"/>
      <c r="L75" s="43"/>
      <c r="M75" s="43"/>
      <c r="N75" s="43"/>
      <c r="O75" s="43">
        <f t="shared" ca="1" si="8"/>
        <v>4.2457981905317296E-3</v>
      </c>
      <c r="P75" s="43"/>
      <c r="Q75" s="44">
        <f t="shared" si="9"/>
        <v>15059.061000000002</v>
      </c>
    </row>
    <row r="76" spans="1:17" s="19" customFormat="1" ht="12.95" customHeight="1" x14ac:dyDescent="0.2">
      <c r="A76" s="41" t="s">
        <v>76</v>
      </c>
      <c r="B76" s="42" t="s">
        <v>42</v>
      </c>
      <c r="C76" s="41">
        <v>30682.873</v>
      </c>
      <c r="D76" s="41" t="s">
        <v>69</v>
      </c>
      <c r="E76" s="43">
        <f t="shared" si="6"/>
        <v>3066.9325642926201</v>
      </c>
      <c r="F76" s="43">
        <f t="shared" si="7"/>
        <v>3067</v>
      </c>
      <c r="G76" s="43">
        <f t="shared" si="10"/>
        <v>-9.7439000001031673E-2</v>
      </c>
      <c r="H76" s="43">
        <f t="shared" si="11"/>
        <v>-9.7439000001031673E-2</v>
      </c>
      <c r="J76" s="43"/>
      <c r="K76" s="43"/>
      <c r="L76" s="43"/>
      <c r="M76" s="43"/>
      <c r="N76" s="43"/>
      <c r="O76" s="43">
        <f t="shared" ca="1" si="8"/>
        <v>2.5092762835335816E-3</v>
      </c>
      <c r="P76" s="43"/>
      <c r="Q76" s="44">
        <f t="shared" si="9"/>
        <v>15664.373</v>
      </c>
    </row>
    <row r="77" spans="1:17" s="19" customFormat="1" ht="12.95" customHeight="1" x14ac:dyDescent="0.2">
      <c r="A77" s="41" t="s">
        <v>76</v>
      </c>
      <c r="B77" s="42" t="s">
        <v>42</v>
      </c>
      <c r="C77" s="41">
        <v>31081.696</v>
      </c>
      <c r="D77" s="41" t="s">
        <v>69</v>
      </c>
      <c r="E77" s="43">
        <f t="shared" si="6"/>
        <v>3342.9504947342998</v>
      </c>
      <c r="F77" s="43">
        <f t="shared" si="7"/>
        <v>3343</v>
      </c>
      <c r="G77" s="43">
        <f t="shared" si="10"/>
        <v>-7.1530999997776235E-2</v>
      </c>
      <c r="H77" s="43">
        <f t="shared" si="11"/>
        <v>-7.1530999997776235E-2</v>
      </c>
      <c r="J77" s="43"/>
      <c r="K77" s="43"/>
      <c r="L77" s="43"/>
      <c r="M77" s="43"/>
      <c r="N77" s="43"/>
      <c r="O77" s="43">
        <f t="shared" ca="1" si="8"/>
        <v>1.3654098245085497E-3</v>
      </c>
      <c r="P77" s="43"/>
      <c r="Q77" s="44">
        <f t="shared" si="9"/>
        <v>16063.196</v>
      </c>
    </row>
    <row r="78" spans="1:17" s="19" customFormat="1" ht="12.95" customHeight="1" x14ac:dyDescent="0.2">
      <c r="A78" s="41" t="s">
        <v>76</v>
      </c>
      <c r="B78" s="42" t="s">
        <v>42</v>
      </c>
      <c r="C78" s="41">
        <v>31438.745999999999</v>
      </c>
      <c r="D78" s="41" t="s">
        <v>69</v>
      </c>
      <c r="E78" s="43">
        <f t="shared" si="6"/>
        <v>3590.0581140646827</v>
      </c>
      <c r="F78" s="43">
        <f t="shared" si="7"/>
        <v>3590</v>
      </c>
      <c r="G78" s="43">
        <f t="shared" si="10"/>
        <v>8.3969999999681022E-2</v>
      </c>
      <c r="H78" s="43">
        <f t="shared" si="11"/>
        <v>8.3969999999681022E-2</v>
      </c>
      <c r="J78" s="43"/>
      <c r="K78" s="43"/>
      <c r="L78" s="43"/>
      <c r="M78" s="43"/>
      <c r="N78" s="43"/>
      <c r="O78" s="43">
        <f t="shared" ca="1" si="8"/>
        <v>3.4173223255498826E-4</v>
      </c>
      <c r="P78" s="43"/>
      <c r="Q78" s="44">
        <f t="shared" si="9"/>
        <v>16420.245999999999</v>
      </c>
    </row>
    <row r="79" spans="1:17" s="19" customFormat="1" ht="12.95" customHeight="1" x14ac:dyDescent="0.2">
      <c r="A79" s="41" t="s">
        <v>76</v>
      </c>
      <c r="B79" s="42" t="s">
        <v>42</v>
      </c>
      <c r="C79" s="41">
        <v>31490.605</v>
      </c>
      <c r="D79" s="41" t="s">
        <v>69</v>
      </c>
      <c r="E79" s="43">
        <f t="shared" si="6"/>
        <v>3625.9487569182174</v>
      </c>
      <c r="F79" s="43">
        <f t="shared" si="7"/>
        <v>3626</v>
      </c>
      <c r="G79" s="43">
        <f t="shared" si="10"/>
        <v>-7.4042000000190455E-2</v>
      </c>
      <c r="H79" s="43">
        <f t="shared" si="11"/>
        <v>-7.4042000000190455E-2</v>
      </c>
      <c r="J79" s="43"/>
      <c r="K79" s="43"/>
      <c r="L79" s="43"/>
      <c r="M79" s="43"/>
      <c r="N79" s="43"/>
      <c r="O79" s="43">
        <f t="shared" ca="1" si="8"/>
        <v>1.9253225963867908E-4</v>
      </c>
      <c r="P79" s="43"/>
      <c r="Q79" s="44">
        <f t="shared" si="9"/>
        <v>16472.105</v>
      </c>
    </row>
    <row r="80" spans="1:17" s="19" customFormat="1" ht="12.95" customHeight="1" x14ac:dyDescent="0.2">
      <c r="A80" s="41" t="s">
        <v>76</v>
      </c>
      <c r="B80" s="42" t="s">
        <v>42</v>
      </c>
      <c r="C80" s="41">
        <v>31847.567999999999</v>
      </c>
      <c r="D80" s="41" t="s">
        <v>69</v>
      </c>
      <c r="E80" s="43">
        <f t="shared" si="6"/>
        <v>3872.9961651776534</v>
      </c>
      <c r="F80" s="43">
        <f t="shared" si="7"/>
        <v>3873</v>
      </c>
      <c r="G80" s="43">
        <f t="shared" si="10"/>
        <v>-5.5409999986295588E-3</v>
      </c>
      <c r="H80" s="43">
        <f t="shared" si="11"/>
        <v>-5.5409999986295588E-3</v>
      </c>
      <c r="J80" s="43"/>
      <c r="K80" s="43"/>
      <c r="L80" s="43"/>
      <c r="M80" s="43"/>
      <c r="N80" s="43"/>
      <c r="O80" s="43">
        <f t="shared" ca="1" si="8"/>
        <v>-8.3114533231488236E-4</v>
      </c>
      <c r="P80" s="43"/>
      <c r="Q80" s="44">
        <f t="shared" si="9"/>
        <v>16829.067999999999</v>
      </c>
    </row>
    <row r="81" spans="1:33" s="19" customFormat="1" ht="12.95" customHeight="1" x14ac:dyDescent="0.2">
      <c r="A81" s="41" t="s">
        <v>76</v>
      </c>
      <c r="B81" s="42" t="s">
        <v>42</v>
      </c>
      <c r="C81" s="41">
        <v>32169.776000000002</v>
      </c>
      <c r="D81" s="41" t="s">
        <v>69</v>
      </c>
      <c r="E81" s="43">
        <f t="shared" si="6"/>
        <v>4095.9902887155467</v>
      </c>
      <c r="F81" s="43">
        <f t="shared" si="7"/>
        <v>4096</v>
      </c>
      <c r="G81" s="43">
        <f t="shared" si="10"/>
        <v>-1.4031999999133404E-2</v>
      </c>
      <c r="H81" s="43">
        <f t="shared" si="11"/>
        <v>-1.4031999999133404E-2</v>
      </c>
      <c r="J81" s="43"/>
      <c r="K81" s="43"/>
      <c r="L81" s="43"/>
      <c r="M81" s="43"/>
      <c r="N81" s="43"/>
      <c r="O81" s="43">
        <f t="shared" ca="1" si="8"/>
        <v>-1.7553562756575727E-3</v>
      </c>
      <c r="P81" s="43"/>
      <c r="Q81" s="44">
        <f t="shared" si="9"/>
        <v>17151.276000000002</v>
      </c>
    </row>
    <row r="82" spans="1:33" s="19" customFormat="1" ht="12.95" customHeight="1" x14ac:dyDescent="0.2">
      <c r="A82" s="41" t="s">
        <v>76</v>
      </c>
      <c r="B82" s="42" t="s">
        <v>42</v>
      </c>
      <c r="C82" s="41">
        <v>32510.83</v>
      </c>
      <c r="D82" s="41" t="s">
        <v>69</v>
      </c>
      <c r="E82" s="43">
        <f t="shared" si="6"/>
        <v>4332.0273759669253</v>
      </c>
      <c r="F82" s="43">
        <f t="shared" si="7"/>
        <v>4332</v>
      </c>
      <c r="G82" s="43">
        <f t="shared" si="10"/>
        <v>3.9556000003358349E-2</v>
      </c>
      <c r="H82" s="43">
        <f t="shared" si="11"/>
        <v>3.9556000003358349E-2</v>
      </c>
      <c r="J82" s="43"/>
      <c r="K82" s="43"/>
      <c r="L82" s="43"/>
      <c r="M82" s="43"/>
      <c r="N82" s="43"/>
      <c r="O82" s="43">
        <f t="shared" ca="1" si="8"/>
        <v>-2.7334449869978183E-3</v>
      </c>
      <c r="P82" s="43"/>
      <c r="Q82" s="44">
        <f t="shared" si="9"/>
        <v>17492.330000000002</v>
      </c>
    </row>
    <row r="83" spans="1:33" s="19" customFormat="1" ht="12.95" customHeight="1" x14ac:dyDescent="0.2">
      <c r="A83" s="41" t="s">
        <v>171</v>
      </c>
      <c r="B83" s="42" t="s">
        <v>42</v>
      </c>
      <c r="C83" s="41">
        <v>36598.434000000001</v>
      </c>
      <c r="D83" s="41" t="s">
        <v>69</v>
      </c>
      <c r="E83" s="43">
        <f t="shared" si="6"/>
        <v>7160.981565031072</v>
      </c>
      <c r="F83" s="43">
        <f t="shared" si="7"/>
        <v>7161</v>
      </c>
      <c r="G83" s="43">
        <f t="shared" si="10"/>
        <v>-2.6636999995389488E-2</v>
      </c>
      <c r="H83" s="43">
        <f t="shared" si="11"/>
        <v>-2.6636999995389488E-2</v>
      </c>
      <c r="J83" s="43"/>
      <c r="K83" s="43"/>
      <c r="L83" s="43"/>
      <c r="M83" s="43"/>
      <c r="N83" s="43"/>
      <c r="O83" s="43">
        <f t="shared" ca="1" si="8"/>
        <v>-1.4458076192004406E-2</v>
      </c>
      <c r="P83" s="43"/>
      <c r="Q83" s="44">
        <f t="shared" si="9"/>
        <v>21579.934000000001</v>
      </c>
    </row>
    <row r="84" spans="1:33" s="19" customFormat="1" ht="12.95" customHeight="1" x14ac:dyDescent="0.2">
      <c r="A84" s="41" t="s">
        <v>171</v>
      </c>
      <c r="B84" s="42" t="s">
        <v>42</v>
      </c>
      <c r="C84" s="41">
        <v>37319.438000000002</v>
      </c>
      <c r="D84" s="41" t="s">
        <v>69</v>
      </c>
      <c r="E84" s="43">
        <f t="shared" si="6"/>
        <v>7659.9749328162115</v>
      </c>
      <c r="F84" s="43">
        <f t="shared" si="7"/>
        <v>7660</v>
      </c>
      <c r="G84" s="43">
        <f t="shared" si="10"/>
        <v>-3.6220000001776498E-2</v>
      </c>
      <c r="H84" s="43">
        <f t="shared" si="11"/>
        <v>-3.6220000001776498E-2</v>
      </c>
      <c r="J84" s="43"/>
      <c r="K84" s="43"/>
      <c r="L84" s="43"/>
      <c r="M84" s="43"/>
      <c r="N84" s="43"/>
      <c r="O84" s="43">
        <f t="shared" ca="1" si="8"/>
        <v>-1.652615359437213E-2</v>
      </c>
      <c r="P84" s="43"/>
      <c r="Q84" s="44">
        <f t="shared" si="9"/>
        <v>22300.938000000002</v>
      </c>
    </row>
    <row r="85" spans="1:33" s="19" customFormat="1" ht="12.95" customHeight="1" x14ac:dyDescent="0.2">
      <c r="A85" s="41" t="s">
        <v>171</v>
      </c>
      <c r="B85" s="42" t="s">
        <v>42</v>
      </c>
      <c r="C85" s="41">
        <v>37319.483999999997</v>
      </c>
      <c r="D85" s="41" t="s">
        <v>69</v>
      </c>
      <c r="E85" s="43">
        <f t="shared" ref="E85:E100" si="12">+(C85-C$7)/C$8</f>
        <v>7660.0067685548702</v>
      </c>
      <c r="F85" s="43">
        <f t="shared" ref="F85:F100" si="13">ROUND(2*E85,0)/2</f>
        <v>7660</v>
      </c>
      <c r="G85" s="43">
        <f t="shared" si="10"/>
        <v>9.7799999930430204E-3</v>
      </c>
      <c r="H85" s="43">
        <f t="shared" si="11"/>
        <v>9.7799999930430204E-3</v>
      </c>
      <c r="J85" s="43"/>
      <c r="K85" s="43"/>
      <c r="L85" s="43"/>
      <c r="M85" s="43"/>
      <c r="N85" s="43"/>
      <c r="O85" s="43">
        <f t="shared" ref="O85:O100" ca="1" si="14">+C$11+C$12*F85</f>
        <v>-1.652615359437213E-2</v>
      </c>
      <c r="P85" s="43"/>
      <c r="Q85" s="44">
        <f t="shared" ref="Q85:Q100" si="15">+C85-15018.5</f>
        <v>22300.983999999997</v>
      </c>
    </row>
    <row r="86" spans="1:33" s="19" customFormat="1" ht="12.95" customHeight="1" x14ac:dyDescent="0.2">
      <c r="A86" s="41" t="s">
        <v>171</v>
      </c>
      <c r="B86" s="42" t="s">
        <v>42</v>
      </c>
      <c r="C86" s="41">
        <v>37351.277000000002</v>
      </c>
      <c r="D86" s="41" t="s">
        <v>69</v>
      </c>
      <c r="E86" s="43">
        <f t="shared" si="12"/>
        <v>7682.0101085391079</v>
      </c>
      <c r="F86" s="43">
        <f t="shared" si="13"/>
        <v>7682</v>
      </c>
      <c r="G86" s="43">
        <f t="shared" si="10"/>
        <v>1.460600000427803E-2</v>
      </c>
      <c r="H86" s="43">
        <f t="shared" si="11"/>
        <v>1.460600000427803E-2</v>
      </c>
      <c r="J86" s="43"/>
      <c r="K86" s="43"/>
      <c r="L86" s="43"/>
      <c r="M86" s="43"/>
      <c r="N86" s="43"/>
      <c r="O86" s="43">
        <f t="shared" ca="1" si="14"/>
        <v>-1.6617331355598758E-2</v>
      </c>
      <c r="P86" s="43"/>
      <c r="Q86" s="44">
        <f t="shared" si="15"/>
        <v>22332.777000000002</v>
      </c>
    </row>
    <row r="87" spans="1:33" s="19" customFormat="1" ht="12.95" customHeight="1" x14ac:dyDescent="0.2">
      <c r="A87" s="43" t="s">
        <v>30</v>
      </c>
      <c r="B87" s="43"/>
      <c r="C87" s="45">
        <v>48517.534</v>
      </c>
      <c r="D87" s="45">
        <v>4.0000000000000001E-3</v>
      </c>
      <c r="E87" s="43">
        <f t="shared" si="12"/>
        <v>15409.967492942502</v>
      </c>
      <c r="F87" s="43">
        <f t="shared" si="13"/>
        <v>15410</v>
      </c>
      <c r="G87" s="43">
        <f t="shared" si="10"/>
        <v>-4.6969999995781109E-2</v>
      </c>
      <c r="H87" s="43"/>
      <c r="I87" s="43">
        <f>+G87</f>
        <v>-4.6969999995781109E-2</v>
      </c>
      <c r="J87" s="43"/>
      <c r="K87" s="43"/>
      <c r="L87" s="43"/>
      <c r="M87" s="43"/>
      <c r="N87" s="43"/>
      <c r="O87" s="43">
        <f t="shared" ca="1" si="14"/>
        <v>-4.8645592208299684E-2</v>
      </c>
      <c r="P87" s="43"/>
      <c r="Q87" s="44">
        <f t="shared" si="15"/>
        <v>33499.034</v>
      </c>
      <c r="R87" s="43"/>
      <c r="AB87" s="19">
        <v>13</v>
      </c>
      <c r="AD87" s="19" t="s">
        <v>28</v>
      </c>
      <c r="AE87" s="19" t="s">
        <v>29</v>
      </c>
      <c r="AG87" s="19" t="s">
        <v>31</v>
      </c>
    </row>
    <row r="88" spans="1:33" s="19" customFormat="1" ht="12.95" customHeight="1" x14ac:dyDescent="0.2">
      <c r="A88" s="43" t="s">
        <v>33</v>
      </c>
      <c r="B88" s="43"/>
      <c r="C88" s="45">
        <v>49030.48</v>
      </c>
      <c r="D88" s="45"/>
      <c r="E88" s="43">
        <f t="shared" si="12"/>
        <v>15764.967814760297</v>
      </c>
      <c r="F88" s="43">
        <f t="shared" si="13"/>
        <v>15765</v>
      </c>
      <c r="G88" s="43">
        <f t="shared" si="10"/>
        <v>-4.650499999843305E-2</v>
      </c>
      <c r="H88" s="43"/>
      <c r="I88" s="43">
        <f>+G88</f>
        <v>-4.650499999843305E-2</v>
      </c>
      <c r="J88" s="43"/>
      <c r="K88" s="43"/>
      <c r="L88" s="43"/>
      <c r="M88" s="43"/>
      <c r="O88" s="43">
        <f t="shared" ca="1" si="14"/>
        <v>-5.0116869719002172E-2</v>
      </c>
      <c r="P88" s="43"/>
      <c r="Q88" s="44">
        <f t="shared" si="15"/>
        <v>34011.980000000003</v>
      </c>
      <c r="R88" s="43"/>
      <c r="AA88" s="19" t="s">
        <v>32</v>
      </c>
      <c r="AG88" s="19" t="s">
        <v>34</v>
      </c>
    </row>
    <row r="89" spans="1:33" s="19" customFormat="1" ht="12.95" customHeight="1" x14ac:dyDescent="0.2">
      <c r="A89" s="43" t="s">
        <v>36</v>
      </c>
      <c r="B89" s="43"/>
      <c r="C89" s="45">
        <v>49296.337</v>
      </c>
      <c r="D89" s="45">
        <v>5.0000000000000001E-3</v>
      </c>
      <c r="E89" s="43">
        <f t="shared" si="12"/>
        <v>15948.962466356199</v>
      </c>
      <c r="F89" s="43">
        <f t="shared" si="13"/>
        <v>15949</v>
      </c>
      <c r="G89" s="43">
        <f t="shared" si="10"/>
        <v>-5.4233000002568588E-2</v>
      </c>
      <c r="H89" s="43"/>
      <c r="I89" s="43">
        <f>+G89</f>
        <v>-5.4233000002568588E-2</v>
      </c>
      <c r="J89" s="43"/>
      <c r="K89" s="43"/>
      <c r="L89" s="43"/>
      <c r="M89" s="43"/>
      <c r="N89" s="43"/>
      <c r="O89" s="43">
        <f t="shared" ca="1" si="14"/>
        <v>-5.0879447358352189E-2</v>
      </c>
      <c r="P89" s="43"/>
      <c r="Q89" s="44">
        <f t="shared" si="15"/>
        <v>34277.837</v>
      </c>
      <c r="R89" s="43"/>
      <c r="AA89" s="19" t="s">
        <v>35</v>
      </c>
      <c r="AB89" s="19">
        <v>14</v>
      </c>
      <c r="AD89" s="19" t="s">
        <v>28</v>
      </c>
      <c r="AE89" s="19" t="s">
        <v>29</v>
      </c>
      <c r="AG89" s="19" t="s">
        <v>31</v>
      </c>
    </row>
    <row r="90" spans="1:33" s="19" customFormat="1" ht="12.95" customHeight="1" x14ac:dyDescent="0.2">
      <c r="A90" s="46" t="s">
        <v>38</v>
      </c>
      <c r="B90" s="46"/>
      <c r="C90" s="3">
        <v>51251.311999999998</v>
      </c>
      <c r="D90" s="3"/>
      <c r="E90" s="43">
        <f t="shared" si="12"/>
        <v>17301.964057451049</v>
      </c>
      <c r="F90" s="43">
        <f t="shared" si="13"/>
        <v>17302</v>
      </c>
      <c r="G90" s="43">
        <f t="shared" si="10"/>
        <v>-5.193400000280235E-2</v>
      </c>
      <c r="H90" s="43"/>
      <c r="I90" s="43">
        <f>+G90</f>
        <v>-5.193400000280235E-2</v>
      </c>
      <c r="J90" s="43"/>
      <c r="K90" s="43"/>
      <c r="L90" s="43"/>
      <c r="M90" s="43"/>
      <c r="N90" s="43"/>
      <c r="O90" s="43">
        <f t="shared" ca="1" si="14"/>
        <v>-5.6486879673790125E-2</v>
      </c>
      <c r="P90" s="43"/>
      <c r="Q90" s="44">
        <f t="shared" si="15"/>
        <v>36232.811999999998</v>
      </c>
      <c r="R90" s="43"/>
      <c r="AA90" s="19" t="s">
        <v>37</v>
      </c>
      <c r="AG90" s="19" t="s">
        <v>34</v>
      </c>
    </row>
    <row r="91" spans="1:33" s="19" customFormat="1" ht="12.95" customHeight="1" x14ac:dyDescent="0.2">
      <c r="A91" s="41" t="s">
        <v>284</v>
      </c>
      <c r="B91" s="42" t="s">
        <v>42</v>
      </c>
      <c r="C91" s="41">
        <v>52252.625999999997</v>
      </c>
      <c r="D91" s="41" t="s">
        <v>69</v>
      </c>
      <c r="E91" s="43">
        <f t="shared" si="12"/>
        <v>17994.954727503376</v>
      </c>
      <c r="F91" s="43">
        <f t="shared" si="13"/>
        <v>17995</v>
      </c>
      <c r="G91" s="43">
        <f t="shared" si="10"/>
        <v>-6.541500000457745E-2</v>
      </c>
      <c r="H91" s="43"/>
      <c r="I91" s="43">
        <f>+G91</f>
        <v>-6.541500000457745E-2</v>
      </c>
      <c r="J91" s="43"/>
      <c r="K91" s="43"/>
      <c r="L91" s="43"/>
      <c r="M91" s="43"/>
      <c r="N91" s="43"/>
      <c r="O91" s="43">
        <f t="shared" ca="1" si="14"/>
        <v>-5.9358979152429062E-2</v>
      </c>
      <c r="P91" s="43"/>
      <c r="Q91" s="44">
        <f t="shared" si="15"/>
        <v>37234.125999999997</v>
      </c>
    </row>
    <row r="92" spans="1:33" s="19" customFormat="1" ht="12.95" customHeight="1" x14ac:dyDescent="0.2">
      <c r="A92" s="46" t="s">
        <v>41</v>
      </c>
      <c r="B92" s="47" t="s">
        <v>42</v>
      </c>
      <c r="C92" s="48">
        <v>53667.201099999998</v>
      </c>
      <c r="D92" s="48">
        <v>6.9999999999999999E-4</v>
      </c>
      <c r="E92" s="43">
        <f t="shared" si="12"/>
        <v>18973.955666657668</v>
      </c>
      <c r="F92" s="43">
        <f t="shared" si="13"/>
        <v>18974</v>
      </c>
      <c r="G92" s="43">
        <f t="shared" si="10"/>
        <v>-6.4057999996293802E-2</v>
      </c>
      <c r="H92" s="43"/>
      <c r="J92" s="43"/>
      <c r="K92" s="43">
        <f>+G92</f>
        <v>-6.4057999996293802E-2</v>
      </c>
      <c r="L92" s="43"/>
      <c r="M92" s="43"/>
      <c r="N92" s="43"/>
      <c r="O92" s="43">
        <f t="shared" ca="1" si="14"/>
        <v>-6.3416389527014241E-2</v>
      </c>
      <c r="P92" s="43"/>
      <c r="Q92" s="44">
        <f t="shared" si="15"/>
        <v>38648.701099999998</v>
      </c>
      <c r="R92" s="43" t="s">
        <v>62</v>
      </c>
    </row>
    <row r="93" spans="1:33" s="19" customFormat="1" ht="12.95" customHeight="1" x14ac:dyDescent="0.2">
      <c r="A93" s="3" t="s">
        <v>51</v>
      </c>
      <c r="B93" s="4" t="s">
        <v>42</v>
      </c>
      <c r="C93" s="3">
        <v>54476.351199999997</v>
      </c>
      <c r="D93" s="3">
        <v>3.0000000000000001E-3</v>
      </c>
      <c r="E93" s="43">
        <f t="shared" si="12"/>
        <v>19533.953299739707</v>
      </c>
      <c r="F93" s="43">
        <f t="shared" si="13"/>
        <v>19534</v>
      </c>
      <c r="G93" s="43">
        <f t="shared" si="10"/>
        <v>-6.7478000004484784E-2</v>
      </c>
      <c r="H93" s="43"/>
      <c r="J93" s="43">
        <f>+G93</f>
        <v>-6.7478000004484784E-2</v>
      </c>
      <c r="K93" s="43"/>
      <c r="L93" s="43"/>
      <c r="M93" s="43"/>
      <c r="N93" s="43"/>
      <c r="O93" s="43">
        <f t="shared" ca="1" si="14"/>
        <v>-6.5737277994601259E-2</v>
      </c>
      <c r="P93" s="43"/>
      <c r="Q93" s="44">
        <f t="shared" si="15"/>
        <v>39457.851199999997</v>
      </c>
      <c r="R93" s="43" t="s">
        <v>64</v>
      </c>
    </row>
    <row r="94" spans="1:33" s="19" customFormat="1" ht="12.95" customHeight="1" x14ac:dyDescent="0.2">
      <c r="A94" s="3" t="s">
        <v>50</v>
      </c>
      <c r="B94" s="4" t="s">
        <v>42</v>
      </c>
      <c r="C94" s="3">
        <v>54802.900600000001</v>
      </c>
      <c r="D94" s="3">
        <v>4.0000000000000002E-4</v>
      </c>
      <c r="E94" s="43">
        <f t="shared" si="12"/>
        <v>19759.952024925999</v>
      </c>
      <c r="F94" s="43">
        <f t="shared" si="13"/>
        <v>19760</v>
      </c>
      <c r="G94" s="43">
        <f t="shared" si="10"/>
        <v>-6.9320000002335291E-2</v>
      </c>
      <c r="H94" s="43"/>
      <c r="J94" s="43"/>
      <c r="K94" s="43">
        <f>+G94</f>
        <v>-6.9320000002335291E-2</v>
      </c>
      <c r="L94" s="43"/>
      <c r="M94" s="43"/>
      <c r="N94" s="43"/>
      <c r="O94" s="43">
        <f t="shared" ca="1" si="14"/>
        <v>-6.6673922269020303E-2</v>
      </c>
      <c r="P94" s="43"/>
      <c r="Q94" s="44">
        <f t="shared" si="15"/>
        <v>39784.400600000001</v>
      </c>
      <c r="R94" s="43" t="s">
        <v>62</v>
      </c>
    </row>
    <row r="95" spans="1:33" s="19" customFormat="1" ht="12.95" customHeight="1" x14ac:dyDescent="0.2">
      <c r="A95" s="3" t="s">
        <v>53</v>
      </c>
      <c r="B95" s="4" t="s">
        <v>42</v>
      </c>
      <c r="C95" s="3">
        <v>54908.3802</v>
      </c>
      <c r="D95" s="3">
        <v>2.0000000000000001E-4</v>
      </c>
      <c r="E95" s="43">
        <f t="shared" si="12"/>
        <v>19832.95248100756</v>
      </c>
      <c r="F95" s="43">
        <f t="shared" si="13"/>
        <v>19833</v>
      </c>
      <c r="G95" s="43">
        <f t="shared" si="10"/>
        <v>-6.8660999997518957E-2</v>
      </c>
      <c r="H95" s="43"/>
      <c r="J95" s="43">
        <f>+G95</f>
        <v>-6.8660999997518957E-2</v>
      </c>
      <c r="K95" s="43"/>
      <c r="L95" s="43"/>
      <c r="M95" s="43"/>
      <c r="N95" s="43"/>
      <c r="O95" s="43">
        <f t="shared" ca="1" si="14"/>
        <v>-6.697646665854505E-2</v>
      </c>
      <c r="P95" s="43"/>
      <c r="Q95" s="44">
        <f t="shared" si="15"/>
        <v>39889.8802</v>
      </c>
      <c r="R95" s="43" t="s">
        <v>64</v>
      </c>
    </row>
    <row r="96" spans="1:33" s="19" customFormat="1" ht="12.95" customHeight="1" x14ac:dyDescent="0.2">
      <c r="A96" s="46" t="s">
        <v>52</v>
      </c>
      <c r="B96" s="4" t="s">
        <v>42</v>
      </c>
      <c r="C96" s="3">
        <v>54934.389439999999</v>
      </c>
      <c r="D96" s="3">
        <v>2.0000000000000001E-4</v>
      </c>
      <c r="E96" s="43">
        <f t="shared" si="12"/>
        <v>19850.952988995214</v>
      </c>
      <c r="F96" s="43">
        <f t="shared" si="13"/>
        <v>19851</v>
      </c>
      <c r="G96" s="43">
        <f t="shared" si="10"/>
        <v>-6.7926999996416271E-2</v>
      </c>
      <c r="H96" s="43"/>
      <c r="J96" s="43"/>
      <c r="K96" s="43">
        <f>+G96</f>
        <v>-6.7926999996416271E-2</v>
      </c>
      <c r="L96" s="43"/>
      <c r="M96" s="43"/>
      <c r="O96" s="43">
        <f t="shared" ca="1" si="14"/>
        <v>-6.7051066645003196E-2</v>
      </c>
      <c r="P96" s="43"/>
      <c r="Q96" s="44">
        <f t="shared" si="15"/>
        <v>39915.889439999999</v>
      </c>
      <c r="R96" s="43" t="s">
        <v>62</v>
      </c>
    </row>
    <row r="97" spans="1:21" s="19" customFormat="1" ht="12.95" customHeight="1" x14ac:dyDescent="0.2">
      <c r="A97" s="3" t="s">
        <v>54</v>
      </c>
      <c r="B97" s="4" t="s">
        <v>42</v>
      </c>
      <c r="C97" s="3">
        <v>55607.719799999999</v>
      </c>
      <c r="D97" s="3">
        <v>5.0000000000000001E-4</v>
      </c>
      <c r="E97" s="43">
        <f t="shared" si="12"/>
        <v>20316.952323213027</v>
      </c>
      <c r="F97" s="43">
        <f t="shared" si="13"/>
        <v>20317</v>
      </c>
      <c r="G97" s="43">
        <f t="shared" si="10"/>
        <v>-6.8889000001945533E-2</v>
      </c>
      <c r="H97" s="43"/>
      <c r="J97" s="43"/>
      <c r="K97" s="43">
        <f>+G97</f>
        <v>-6.8889000001945533E-2</v>
      </c>
      <c r="L97" s="43"/>
      <c r="M97" s="43"/>
      <c r="N97" s="43"/>
      <c r="O97" s="43">
        <f t="shared" ca="1" si="14"/>
        <v>-6.8982377405530967E-2</v>
      </c>
      <c r="P97" s="43"/>
      <c r="Q97" s="44">
        <f t="shared" si="15"/>
        <v>40589.219799999999</v>
      </c>
      <c r="R97" s="43" t="s">
        <v>62</v>
      </c>
    </row>
    <row r="98" spans="1:21" s="19" customFormat="1" ht="12.95" customHeight="1" x14ac:dyDescent="0.2">
      <c r="A98" s="3" t="s">
        <v>55</v>
      </c>
      <c r="B98" s="4" t="s">
        <v>42</v>
      </c>
      <c r="C98" s="3">
        <v>55903.926899999999</v>
      </c>
      <c r="D98" s="3">
        <v>2.0000000000000001E-4</v>
      </c>
      <c r="E98" s="43">
        <f t="shared" si="12"/>
        <v>20521.9517107211</v>
      </c>
      <c r="F98" s="43">
        <f t="shared" si="13"/>
        <v>20522</v>
      </c>
      <c r="G98" s="43">
        <f t="shared" si="10"/>
        <v>-6.9774000003235415E-2</v>
      </c>
      <c r="H98" s="43"/>
      <c r="J98" s="43"/>
      <c r="K98" s="43">
        <f>+G98</f>
        <v>-6.9774000003235415E-2</v>
      </c>
      <c r="L98" s="43"/>
      <c r="M98" s="43"/>
      <c r="N98" s="43"/>
      <c r="O98" s="43">
        <f t="shared" ca="1" si="14"/>
        <v>-6.9831988362415512E-2</v>
      </c>
      <c r="P98" s="43"/>
      <c r="Q98" s="44">
        <f t="shared" si="15"/>
        <v>40885.426899999999</v>
      </c>
      <c r="R98" s="43" t="s">
        <v>62</v>
      </c>
    </row>
    <row r="99" spans="1:21" s="19" customFormat="1" ht="12.95" customHeight="1" x14ac:dyDescent="0.2">
      <c r="A99" s="49" t="s">
        <v>56</v>
      </c>
      <c r="B99" s="50" t="s">
        <v>42</v>
      </c>
      <c r="C99" s="51">
        <v>55970.392200000002</v>
      </c>
      <c r="D99" s="51">
        <v>1.5E-3</v>
      </c>
      <c r="E99" s="43">
        <f t="shared" si="12"/>
        <v>20567.951100305418</v>
      </c>
      <c r="F99" s="43">
        <f t="shared" si="13"/>
        <v>20568</v>
      </c>
      <c r="G99" s="43">
        <f t="shared" si="10"/>
        <v>-7.0655999996233732E-2</v>
      </c>
      <c r="H99" s="43"/>
      <c r="J99" s="43">
        <f>+G99</f>
        <v>-7.0655999996233732E-2</v>
      </c>
      <c r="K99" s="43"/>
      <c r="L99" s="43"/>
      <c r="M99" s="43"/>
      <c r="N99" s="43"/>
      <c r="O99" s="43">
        <f t="shared" ca="1" si="14"/>
        <v>-7.0022632772253013E-2</v>
      </c>
      <c r="P99" s="43"/>
      <c r="Q99" s="44">
        <f t="shared" si="15"/>
        <v>40951.892200000002</v>
      </c>
      <c r="R99" s="43" t="s">
        <v>64</v>
      </c>
    </row>
    <row r="100" spans="1:21" s="19" customFormat="1" ht="12.95" customHeight="1" x14ac:dyDescent="0.2">
      <c r="A100" s="52" t="s">
        <v>59</v>
      </c>
      <c r="B100" s="53" t="s">
        <v>42</v>
      </c>
      <c r="C100" s="54">
        <v>56535.361400000002</v>
      </c>
      <c r="D100" s="55">
        <v>1.2999999999999999E-3</v>
      </c>
      <c r="E100" s="43">
        <f t="shared" si="12"/>
        <v>20958.955704722142</v>
      </c>
      <c r="F100" s="43">
        <f t="shared" si="13"/>
        <v>20959</v>
      </c>
      <c r="G100" s="43">
        <f t="shared" si="10"/>
        <v>-6.4002999999502208E-2</v>
      </c>
      <c r="H100" s="43"/>
      <c r="K100" s="43"/>
      <c r="L100" s="43"/>
      <c r="M100" s="43"/>
      <c r="N100" s="43"/>
      <c r="O100" s="43">
        <f t="shared" ca="1" si="14"/>
        <v>-7.1643110255871806E-2</v>
      </c>
      <c r="P100" s="43"/>
      <c r="Q100" s="44">
        <f t="shared" si="15"/>
        <v>41516.861400000002</v>
      </c>
      <c r="R100" s="43" t="s">
        <v>64</v>
      </c>
      <c r="U100" s="43">
        <f>+G100</f>
        <v>-6.4002999999502208E-2</v>
      </c>
    </row>
    <row r="101" spans="1:21" s="19" customFormat="1" ht="12.95" customHeight="1" x14ac:dyDescent="0.2">
      <c r="B101" s="31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4"/>
    </row>
    <row r="102" spans="1:21" s="19" customFormat="1" ht="12.95" customHeight="1" x14ac:dyDescent="0.2">
      <c r="B102" s="31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4"/>
    </row>
    <row r="103" spans="1:21" s="19" customFormat="1" ht="12.95" customHeight="1" x14ac:dyDescent="0.2">
      <c r="B103" s="31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4"/>
    </row>
    <row r="104" spans="1:21" s="19" customFormat="1" ht="12.95" customHeight="1" x14ac:dyDescent="0.2">
      <c r="B104" s="31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4"/>
    </row>
    <row r="105" spans="1:21" s="19" customFormat="1" ht="12.95" customHeight="1" x14ac:dyDescent="0.2">
      <c r="B105" s="31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4"/>
    </row>
    <row r="106" spans="1:21" s="19" customFormat="1" ht="12.95" customHeight="1" x14ac:dyDescent="0.2">
      <c r="B106" s="31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4"/>
    </row>
    <row r="107" spans="1:21" s="19" customFormat="1" ht="12.95" customHeight="1" x14ac:dyDescent="0.2">
      <c r="B107" s="31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4"/>
    </row>
    <row r="108" spans="1:21" s="19" customFormat="1" ht="12.95" customHeight="1" x14ac:dyDescent="0.2">
      <c r="B108" s="31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4"/>
    </row>
    <row r="109" spans="1:21" s="19" customFormat="1" ht="12.95" customHeight="1" x14ac:dyDescent="0.2">
      <c r="B109" s="31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4"/>
    </row>
    <row r="110" spans="1:21" s="19" customFormat="1" ht="12.95" customHeight="1" x14ac:dyDescent="0.2">
      <c r="B110" s="31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4"/>
    </row>
    <row r="111" spans="1:21" s="19" customFormat="1" ht="12.95" customHeight="1" x14ac:dyDescent="0.2">
      <c r="B111" s="31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4"/>
    </row>
    <row r="112" spans="1:21" s="19" customFormat="1" ht="12.95" customHeight="1" x14ac:dyDescent="0.2">
      <c r="B112" s="31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4"/>
    </row>
    <row r="113" spans="2:17" s="19" customFormat="1" ht="12.95" customHeight="1" x14ac:dyDescent="0.2">
      <c r="B113" s="31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4"/>
    </row>
    <row r="114" spans="2:17" s="19" customFormat="1" ht="12.95" customHeight="1" x14ac:dyDescent="0.2">
      <c r="B114" s="31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4"/>
    </row>
    <row r="115" spans="2:17" s="19" customFormat="1" ht="12.95" customHeight="1" x14ac:dyDescent="0.2">
      <c r="B115" s="31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4"/>
    </row>
    <row r="116" spans="2:17" s="19" customFormat="1" ht="12.95" customHeight="1" x14ac:dyDescent="0.2">
      <c r="B116" s="31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4"/>
    </row>
    <row r="117" spans="2:17" s="19" customFormat="1" ht="12.95" customHeight="1" x14ac:dyDescent="0.2">
      <c r="B117" s="31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4"/>
    </row>
    <row r="118" spans="2:17" s="19" customFormat="1" ht="12.95" customHeight="1" x14ac:dyDescent="0.2">
      <c r="B118" s="31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4"/>
    </row>
    <row r="119" spans="2:17" s="19" customFormat="1" ht="12.95" customHeight="1" x14ac:dyDescent="0.2">
      <c r="B119" s="31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4"/>
    </row>
    <row r="120" spans="2:17" s="19" customFormat="1" ht="12.95" customHeight="1" x14ac:dyDescent="0.2">
      <c r="B120" s="31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4"/>
    </row>
    <row r="121" spans="2:17" s="19" customFormat="1" ht="12.95" customHeight="1" x14ac:dyDescent="0.2">
      <c r="B121" s="31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4"/>
    </row>
    <row r="122" spans="2:17" s="19" customFormat="1" ht="12.95" customHeight="1" x14ac:dyDescent="0.2">
      <c r="B122" s="31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4"/>
    </row>
    <row r="123" spans="2:17" s="19" customFormat="1" ht="12.95" customHeight="1" x14ac:dyDescent="0.2"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4"/>
    </row>
    <row r="124" spans="2:17" s="19" customFormat="1" ht="12.95" customHeight="1" x14ac:dyDescent="0.2"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4"/>
    </row>
    <row r="125" spans="2:17" s="19" customFormat="1" ht="12.95" customHeight="1" x14ac:dyDescent="0.2"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4"/>
    </row>
    <row r="126" spans="2:17" s="19" customFormat="1" ht="12.95" customHeight="1" x14ac:dyDescent="0.2"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4"/>
    </row>
    <row r="127" spans="2:17" s="19" customFormat="1" ht="12.95" customHeight="1" x14ac:dyDescent="0.2"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4"/>
    </row>
    <row r="128" spans="2:17" s="19" customFormat="1" ht="12.95" customHeight="1" x14ac:dyDescent="0.2"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4"/>
    </row>
    <row r="129" spans="5:17" s="19" customFormat="1" ht="12.95" customHeight="1" x14ac:dyDescent="0.2"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4"/>
    </row>
    <row r="130" spans="5:17" s="19" customFormat="1" ht="12.95" customHeight="1" x14ac:dyDescent="0.2"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4"/>
    </row>
    <row r="131" spans="5:17" s="19" customFormat="1" ht="12.95" customHeight="1" x14ac:dyDescent="0.2"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4"/>
    </row>
    <row r="132" spans="5:17" s="19" customFormat="1" ht="12.95" customHeight="1" x14ac:dyDescent="0.2"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4"/>
    </row>
    <row r="133" spans="5:17" s="19" customFormat="1" ht="12.95" customHeight="1" x14ac:dyDescent="0.2"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4"/>
    </row>
    <row r="134" spans="5:17" s="19" customFormat="1" ht="12.95" customHeight="1" x14ac:dyDescent="0.2"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4"/>
    </row>
    <row r="135" spans="5:17" s="19" customFormat="1" ht="12.95" customHeight="1" x14ac:dyDescent="0.2"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4"/>
    </row>
    <row r="136" spans="5:17" s="19" customFormat="1" ht="12.95" customHeight="1" x14ac:dyDescent="0.2"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4"/>
    </row>
    <row r="137" spans="5:17" s="19" customFormat="1" ht="12.95" customHeight="1" x14ac:dyDescent="0.2"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4"/>
    </row>
    <row r="138" spans="5:17" s="19" customFormat="1" ht="12.95" customHeight="1" x14ac:dyDescent="0.2"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4"/>
    </row>
    <row r="139" spans="5:17" s="19" customFormat="1" ht="12.95" customHeight="1" x14ac:dyDescent="0.2"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4"/>
    </row>
    <row r="140" spans="5:17" s="19" customFormat="1" ht="12.95" customHeight="1" x14ac:dyDescent="0.2"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4"/>
    </row>
    <row r="141" spans="5:17" s="19" customFormat="1" ht="12.95" customHeight="1" x14ac:dyDescent="0.2"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4"/>
    </row>
    <row r="142" spans="5:17" s="19" customFormat="1" ht="12.95" customHeight="1" x14ac:dyDescent="0.2"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4"/>
    </row>
    <row r="143" spans="5:17" s="19" customFormat="1" ht="12.95" customHeight="1" x14ac:dyDescent="0.2"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4"/>
    </row>
    <row r="144" spans="5:17" s="19" customFormat="1" ht="12.95" customHeight="1" x14ac:dyDescent="0.2"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4"/>
    </row>
    <row r="145" spans="5:17" s="19" customFormat="1" ht="12.95" customHeight="1" x14ac:dyDescent="0.2"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4"/>
    </row>
    <row r="146" spans="5:17" s="19" customFormat="1" ht="12.95" customHeight="1" x14ac:dyDescent="0.2"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4"/>
    </row>
    <row r="147" spans="5:17" s="19" customFormat="1" ht="12.95" customHeight="1" x14ac:dyDescent="0.2"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4"/>
    </row>
    <row r="148" spans="5:17" s="19" customFormat="1" ht="12.95" customHeight="1" x14ac:dyDescent="0.2"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4"/>
    </row>
    <row r="149" spans="5:17" s="19" customFormat="1" ht="12.95" customHeight="1" x14ac:dyDescent="0.2"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4"/>
    </row>
    <row r="150" spans="5:17" s="19" customFormat="1" ht="12.95" customHeight="1" x14ac:dyDescent="0.2"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4"/>
    </row>
    <row r="151" spans="5:17" s="19" customFormat="1" ht="12.95" customHeight="1" x14ac:dyDescent="0.2"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4"/>
    </row>
    <row r="152" spans="5:17" s="19" customFormat="1" ht="12.95" customHeight="1" x14ac:dyDescent="0.2"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4"/>
    </row>
    <row r="153" spans="5:17" s="19" customFormat="1" ht="12.95" customHeight="1" x14ac:dyDescent="0.2"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4"/>
    </row>
    <row r="154" spans="5:17" s="19" customFormat="1" ht="12.95" customHeight="1" x14ac:dyDescent="0.2"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4"/>
    </row>
    <row r="155" spans="5:17" s="19" customFormat="1" ht="12.95" customHeight="1" x14ac:dyDescent="0.2"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4"/>
    </row>
    <row r="156" spans="5:17" s="19" customFormat="1" ht="12.95" customHeight="1" x14ac:dyDescent="0.2"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4"/>
    </row>
    <row r="157" spans="5:17" s="19" customFormat="1" ht="12.95" customHeight="1" x14ac:dyDescent="0.2"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4"/>
    </row>
    <row r="158" spans="5:17" s="19" customFormat="1" ht="12.95" customHeight="1" x14ac:dyDescent="0.2"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4"/>
    </row>
    <row r="159" spans="5:17" s="19" customFormat="1" ht="12.95" customHeight="1" x14ac:dyDescent="0.2"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4"/>
    </row>
    <row r="160" spans="5:17" s="19" customFormat="1" ht="12.95" customHeight="1" x14ac:dyDescent="0.2"/>
    <row r="161" s="19" customFormat="1" ht="12.95" customHeight="1" x14ac:dyDescent="0.2"/>
    <row r="162" s="19" customFormat="1" ht="12.95" customHeight="1" x14ac:dyDescent="0.2"/>
    <row r="163" s="19" customFormat="1" ht="12.95" customHeight="1" x14ac:dyDescent="0.2"/>
    <row r="164" s="19" customFormat="1" ht="12.95" customHeight="1" x14ac:dyDescent="0.2"/>
    <row r="165" s="19" customFormat="1" ht="12.95" customHeight="1" x14ac:dyDescent="0.2"/>
    <row r="166" s="19" customFormat="1" ht="12.95" customHeight="1" x14ac:dyDescent="0.2"/>
    <row r="167" s="19" customFormat="1" ht="12.95" customHeight="1" x14ac:dyDescent="0.2"/>
    <row r="168" s="19" customFormat="1" ht="12.95" customHeight="1" x14ac:dyDescent="0.2"/>
    <row r="169" s="19" customFormat="1" ht="12.95" customHeight="1" x14ac:dyDescent="0.2"/>
    <row r="170" s="19" customFormat="1" ht="12.95" customHeight="1" x14ac:dyDescent="0.2"/>
    <row r="171" s="19" customFormat="1" ht="12.95" customHeight="1" x14ac:dyDescent="0.2"/>
    <row r="172" s="19" customFormat="1" ht="12.95" customHeight="1" x14ac:dyDescent="0.2"/>
    <row r="173" s="19" customFormat="1" ht="12.95" customHeight="1" x14ac:dyDescent="0.2"/>
    <row r="174" s="19" customFormat="1" ht="12.95" customHeight="1" x14ac:dyDescent="0.2"/>
    <row r="175" s="19" customFormat="1" ht="12.95" customHeight="1" x14ac:dyDescent="0.2"/>
    <row r="176" s="19" customFormat="1" ht="12.95" customHeight="1" x14ac:dyDescent="0.2"/>
    <row r="177" s="19" customFormat="1" ht="12.95" customHeight="1" x14ac:dyDescent="0.2"/>
    <row r="178" s="19" customFormat="1" ht="12.95" customHeight="1" x14ac:dyDescent="0.2"/>
    <row r="179" s="19" customFormat="1" ht="12.95" customHeight="1" x14ac:dyDescent="0.2"/>
    <row r="180" s="19" customFormat="1" ht="12.95" customHeight="1" x14ac:dyDescent="0.2"/>
    <row r="181" s="19" customFormat="1" ht="12.95" customHeight="1" x14ac:dyDescent="0.2"/>
    <row r="182" s="19" customFormat="1" ht="12.95" customHeight="1" x14ac:dyDescent="0.2"/>
    <row r="183" s="19" customFormat="1" ht="12.95" customHeight="1" x14ac:dyDescent="0.2"/>
    <row r="184" s="19" customFormat="1" ht="12.95" customHeight="1" x14ac:dyDescent="0.2"/>
    <row r="185" s="19" customFormat="1" ht="12.95" customHeight="1" x14ac:dyDescent="0.2"/>
    <row r="186" s="19" customFormat="1" ht="12.95" customHeight="1" x14ac:dyDescent="0.2"/>
    <row r="187" s="19" customFormat="1" ht="12.95" customHeight="1" x14ac:dyDescent="0.2"/>
    <row r="188" s="19" customFormat="1" ht="12.95" customHeight="1" x14ac:dyDescent="0.2"/>
    <row r="189" s="19" customFormat="1" ht="12.95" customHeight="1" x14ac:dyDescent="0.2"/>
    <row r="190" s="19" customFormat="1" ht="12.95" customHeight="1" x14ac:dyDescent="0.2"/>
    <row r="191" s="19" customFormat="1" ht="12.95" customHeight="1" x14ac:dyDescent="0.2"/>
    <row r="192" s="19" customFormat="1" ht="12.95" customHeight="1" x14ac:dyDescent="0.2"/>
    <row r="193" s="19" customFormat="1" ht="12.95" customHeight="1" x14ac:dyDescent="0.2"/>
    <row r="194" s="19" customFormat="1" ht="12.95" customHeight="1" x14ac:dyDescent="0.2"/>
    <row r="195" s="19" customFormat="1" ht="12.95" customHeight="1" x14ac:dyDescent="0.2"/>
    <row r="196" s="19" customFormat="1" ht="12.95" customHeight="1" x14ac:dyDescent="0.2"/>
    <row r="197" s="19" customFormat="1" ht="12.95" customHeight="1" x14ac:dyDescent="0.2"/>
    <row r="198" s="19" customFormat="1" ht="12.95" customHeight="1" x14ac:dyDescent="0.2"/>
    <row r="199" s="19" customFormat="1" ht="12.95" customHeight="1" x14ac:dyDescent="0.2"/>
    <row r="200" s="19" customFormat="1" ht="12.95" customHeight="1" x14ac:dyDescent="0.2"/>
    <row r="201" s="19" customFormat="1" ht="12.95" customHeight="1" x14ac:dyDescent="0.2"/>
    <row r="202" s="19" customFormat="1" ht="12.95" customHeight="1" x14ac:dyDescent="0.2"/>
    <row r="203" s="19" customFormat="1" ht="12.95" customHeight="1" x14ac:dyDescent="0.2"/>
    <row r="204" s="19" customFormat="1" ht="12.95" customHeight="1" x14ac:dyDescent="0.2"/>
    <row r="205" s="19" customFormat="1" ht="12.95" customHeight="1" x14ac:dyDescent="0.2"/>
    <row r="206" s="19" customFormat="1" ht="12.95" customHeight="1" x14ac:dyDescent="0.2"/>
    <row r="207" s="19" customFormat="1" ht="12.95" customHeight="1" x14ac:dyDescent="0.2"/>
    <row r="208" s="19" customFormat="1" ht="12.95" customHeight="1" x14ac:dyDescent="0.2"/>
    <row r="209" s="19" customFormat="1" ht="12.95" customHeight="1" x14ac:dyDescent="0.2"/>
    <row r="210" s="19" customFormat="1" ht="12.95" customHeight="1" x14ac:dyDescent="0.2"/>
    <row r="211" s="19" customFormat="1" ht="12.95" customHeight="1" x14ac:dyDescent="0.2"/>
    <row r="212" s="19" customFormat="1" ht="12.95" customHeight="1" x14ac:dyDescent="0.2"/>
    <row r="213" s="19" customFormat="1" ht="12.95" customHeight="1" x14ac:dyDescent="0.2"/>
    <row r="214" s="19" customFormat="1" ht="12.95" customHeight="1" x14ac:dyDescent="0.2"/>
    <row r="215" s="19" customFormat="1" ht="12.95" customHeight="1" x14ac:dyDescent="0.2"/>
    <row r="216" s="19" customFormat="1" ht="12.95" customHeight="1" x14ac:dyDescent="0.2"/>
    <row r="217" s="19" customFormat="1" ht="12.95" customHeight="1" x14ac:dyDescent="0.2"/>
    <row r="218" s="19" customFormat="1" ht="12.95" customHeight="1" x14ac:dyDescent="0.2"/>
    <row r="219" s="19" customFormat="1" ht="12.95" customHeight="1" x14ac:dyDescent="0.2"/>
    <row r="220" s="19" customFormat="1" ht="12.95" customHeight="1" x14ac:dyDescent="0.2"/>
    <row r="221" s="19" customFormat="1" ht="12.95" customHeight="1" x14ac:dyDescent="0.2"/>
    <row r="222" s="19" customFormat="1" ht="12.95" customHeight="1" x14ac:dyDescent="0.2"/>
    <row r="223" s="19" customFormat="1" ht="12.95" customHeight="1" x14ac:dyDescent="0.2"/>
    <row r="224" s="19" customFormat="1" ht="12.95" customHeight="1" x14ac:dyDescent="0.2"/>
    <row r="225" s="19" customFormat="1" ht="12.95" customHeight="1" x14ac:dyDescent="0.2"/>
    <row r="226" s="19" customFormat="1" ht="12.95" customHeight="1" x14ac:dyDescent="0.2"/>
    <row r="227" s="19" customFormat="1" ht="12.95" customHeight="1" x14ac:dyDescent="0.2"/>
    <row r="228" s="19" customFormat="1" ht="12.95" customHeight="1" x14ac:dyDescent="0.2"/>
    <row r="229" s="19" customFormat="1" ht="12.95" customHeight="1" x14ac:dyDescent="0.2"/>
    <row r="230" s="19" customFormat="1" ht="12.95" customHeight="1" x14ac:dyDescent="0.2"/>
    <row r="231" s="19" customFormat="1" ht="12.95" customHeight="1" x14ac:dyDescent="0.2"/>
    <row r="232" s="19" customFormat="1" ht="12.95" customHeight="1" x14ac:dyDescent="0.2"/>
    <row r="233" s="19" customFormat="1" ht="12.95" customHeight="1" x14ac:dyDescent="0.2"/>
    <row r="234" s="19" customFormat="1" ht="12.95" customHeight="1" x14ac:dyDescent="0.2"/>
    <row r="235" s="19" customFormat="1" ht="12.95" customHeight="1" x14ac:dyDescent="0.2"/>
    <row r="236" s="19" customFormat="1" ht="12.95" customHeight="1" x14ac:dyDescent="0.2"/>
    <row r="237" s="19" customFormat="1" ht="12.95" customHeight="1" x14ac:dyDescent="0.2"/>
    <row r="238" s="19" customFormat="1" ht="12.95" customHeight="1" x14ac:dyDescent="0.2"/>
    <row r="239" s="19" customFormat="1" ht="12.95" customHeight="1" x14ac:dyDescent="0.2"/>
    <row r="240" s="19" customFormat="1" ht="12.9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7"/>
  <sheetViews>
    <sheetView topLeftCell="A52" workbookViewId="0">
      <selection activeCell="A23" sqref="A23:D89"/>
    </sheetView>
  </sheetViews>
  <sheetFormatPr defaultRowHeight="12.75" x14ac:dyDescent="0.2"/>
  <cols>
    <col min="1" max="1" width="19.7109375" style="6" customWidth="1"/>
    <col min="2" max="2" width="4.42578125" style="2" customWidth="1"/>
    <col min="3" max="3" width="12.7109375" style="6" customWidth="1"/>
    <col min="4" max="4" width="5.42578125" style="2" customWidth="1"/>
    <col min="5" max="5" width="14.85546875" style="2" customWidth="1"/>
    <col min="6" max="6" width="9.140625" style="2"/>
    <col min="7" max="7" width="12" style="2" customWidth="1"/>
    <col min="8" max="8" width="14.140625" style="6" customWidth="1"/>
    <col min="9" max="9" width="22.5703125" style="2" customWidth="1"/>
    <col min="10" max="10" width="25.140625" style="2" customWidth="1"/>
    <col min="11" max="11" width="15.710937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23.42578125" style="2" customWidth="1"/>
    <col min="16" max="16" width="16.5703125" style="2" customWidth="1"/>
    <col min="17" max="17" width="41" style="2" customWidth="1"/>
    <col min="18" max="16384" width="9.140625" style="2"/>
  </cols>
  <sheetData>
    <row r="1" spans="1:16" ht="15.75" x14ac:dyDescent="0.25">
      <c r="A1" s="5" t="s">
        <v>60</v>
      </c>
      <c r="I1" s="7" t="s">
        <v>61</v>
      </c>
      <c r="J1" s="8" t="s">
        <v>62</v>
      </c>
    </row>
    <row r="2" spans="1:16" x14ac:dyDescent="0.2">
      <c r="I2" s="9" t="s">
        <v>63</v>
      </c>
      <c r="J2" s="10" t="s">
        <v>64</v>
      </c>
    </row>
    <row r="3" spans="1:16" x14ac:dyDescent="0.2">
      <c r="A3" s="11" t="s">
        <v>65</v>
      </c>
      <c r="I3" s="9" t="s">
        <v>66</v>
      </c>
      <c r="J3" s="10" t="s">
        <v>32</v>
      </c>
    </row>
    <row r="4" spans="1:16" x14ac:dyDescent="0.2">
      <c r="I4" s="9" t="s">
        <v>67</v>
      </c>
      <c r="J4" s="10" t="s">
        <v>32</v>
      </c>
    </row>
    <row r="5" spans="1:16" ht="13.5" thickBot="1" x14ac:dyDescent="0.25">
      <c r="I5" s="12" t="s">
        <v>68</v>
      </c>
      <c r="J5" s="13" t="s">
        <v>69</v>
      </c>
    </row>
    <row r="10" spans="1:16" ht="13.5" thickBot="1" x14ac:dyDescent="0.25"/>
    <row r="11" spans="1:16" ht="12.75" customHeight="1" thickBot="1" x14ac:dyDescent="0.25">
      <c r="A11" s="6" t="str">
        <f t="shared" ref="A11:A42" si="0">P11</f>
        <v> BBS 99 </v>
      </c>
      <c r="B11" s="1" t="str">
        <f t="shared" ref="B11:B42" si="1">IF(H11=INT(H11),"I","II")</f>
        <v>I</v>
      </c>
      <c r="C11" s="6">
        <f t="shared" ref="C11:C42" si="2">1*G11</f>
        <v>48517.534</v>
      </c>
      <c r="D11" s="2" t="str">
        <f t="shared" ref="D11:D42" si="3">VLOOKUP(F11,I$1:J$5,2,FALSE)</f>
        <v>vis</v>
      </c>
      <c r="E11" s="14">
        <f>VLOOKUP(C11,Active!C$21:E$972,3,FALSE)</f>
        <v>15409.967492942502</v>
      </c>
      <c r="F11" s="1" t="s">
        <v>68</v>
      </c>
      <c r="G11" s="2" t="str">
        <f t="shared" ref="G11:G42" si="4">MID(I11,3,LEN(I11)-3)</f>
        <v>48517.534</v>
      </c>
      <c r="H11" s="6">
        <f t="shared" ref="H11:H42" si="5">1*K11</f>
        <v>-2757</v>
      </c>
      <c r="I11" s="15" t="s">
        <v>261</v>
      </c>
      <c r="J11" s="16" t="s">
        <v>262</v>
      </c>
      <c r="K11" s="15">
        <v>-2757</v>
      </c>
      <c r="L11" s="15" t="s">
        <v>263</v>
      </c>
      <c r="M11" s="16" t="s">
        <v>264</v>
      </c>
      <c r="N11" s="16"/>
      <c r="O11" s="17" t="s">
        <v>265</v>
      </c>
      <c r="P11" s="17" t="s">
        <v>266</v>
      </c>
    </row>
    <row r="12" spans="1:16" ht="12.75" customHeight="1" thickBot="1" x14ac:dyDescent="0.25">
      <c r="A12" s="6" t="str">
        <f t="shared" si="0"/>
        <v>BAVM 79 </v>
      </c>
      <c r="B12" s="1" t="str">
        <f t="shared" si="1"/>
        <v>I</v>
      </c>
      <c r="C12" s="6">
        <f t="shared" si="2"/>
        <v>49030.48</v>
      </c>
      <c r="D12" s="2" t="str">
        <f t="shared" si="3"/>
        <v>vis</v>
      </c>
      <c r="E12" s="14">
        <f>VLOOKUP(C12,Active!C$21:E$972,3,FALSE)</f>
        <v>15764.967814760297</v>
      </c>
      <c r="F12" s="1" t="s">
        <v>68</v>
      </c>
      <c r="G12" s="2" t="str">
        <f t="shared" si="4"/>
        <v>49030.480</v>
      </c>
      <c r="H12" s="6">
        <f t="shared" si="5"/>
        <v>-2402</v>
      </c>
      <c r="I12" s="15" t="s">
        <v>267</v>
      </c>
      <c r="J12" s="16" t="s">
        <v>268</v>
      </c>
      <c r="K12" s="15">
        <v>-2402</v>
      </c>
      <c r="L12" s="15" t="s">
        <v>115</v>
      </c>
      <c r="M12" s="16" t="s">
        <v>70</v>
      </c>
      <c r="N12" s="16"/>
      <c r="O12" s="17" t="s">
        <v>269</v>
      </c>
      <c r="P12" s="18" t="s">
        <v>270</v>
      </c>
    </row>
    <row r="13" spans="1:16" ht="12.75" customHeight="1" thickBot="1" x14ac:dyDescent="0.25">
      <c r="A13" s="6" t="str">
        <f t="shared" si="0"/>
        <v> BBS 107 </v>
      </c>
      <c r="B13" s="1" t="str">
        <f t="shared" si="1"/>
        <v>I</v>
      </c>
      <c r="C13" s="6">
        <f t="shared" si="2"/>
        <v>49296.337</v>
      </c>
      <c r="D13" s="2" t="str">
        <f t="shared" si="3"/>
        <v>vis</v>
      </c>
      <c r="E13" s="14">
        <f>VLOOKUP(C13,Active!C$21:E$972,3,FALSE)</f>
        <v>15948.962466356199</v>
      </c>
      <c r="F13" s="1" t="str">
        <f>LEFT(M13,1)</f>
        <v>V</v>
      </c>
      <c r="G13" s="2" t="str">
        <f t="shared" si="4"/>
        <v>49296.337</v>
      </c>
      <c r="H13" s="6">
        <f t="shared" si="5"/>
        <v>-2218</v>
      </c>
      <c r="I13" s="15" t="s">
        <v>271</v>
      </c>
      <c r="J13" s="16" t="s">
        <v>272</v>
      </c>
      <c r="K13" s="15">
        <v>-2218</v>
      </c>
      <c r="L13" s="15" t="s">
        <v>234</v>
      </c>
      <c r="M13" s="16" t="s">
        <v>264</v>
      </c>
      <c r="N13" s="16"/>
      <c r="O13" s="17" t="s">
        <v>265</v>
      </c>
      <c r="P13" s="17" t="s">
        <v>273</v>
      </c>
    </row>
    <row r="14" spans="1:16" ht="12.75" customHeight="1" thickBot="1" x14ac:dyDescent="0.25">
      <c r="A14" s="6" t="str">
        <f t="shared" si="0"/>
        <v> BBS 120 </v>
      </c>
      <c r="B14" s="1" t="str">
        <f t="shared" si="1"/>
        <v>I</v>
      </c>
      <c r="C14" s="6">
        <f t="shared" si="2"/>
        <v>51251.311999999998</v>
      </c>
      <c r="D14" s="2" t="str">
        <f t="shared" si="3"/>
        <v>PE</v>
      </c>
      <c r="E14" s="14">
        <f>VLOOKUP(C14,Active!C$21:E$972,3,FALSE)</f>
        <v>17301.964057451049</v>
      </c>
      <c r="F14" s="1" t="str">
        <f>LEFT(M14,1)</f>
        <v>E</v>
      </c>
      <c r="G14" s="2" t="str">
        <f t="shared" si="4"/>
        <v>51251.3120</v>
      </c>
      <c r="H14" s="6">
        <f t="shared" si="5"/>
        <v>-865</v>
      </c>
      <c r="I14" s="15" t="s">
        <v>274</v>
      </c>
      <c r="J14" s="16" t="s">
        <v>275</v>
      </c>
      <c r="K14" s="15">
        <v>-865</v>
      </c>
      <c r="L14" s="15" t="s">
        <v>276</v>
      </c>
      <c r="M14" s="16" t="s">
        <v>277</v>
      </c>
      <c r="N14" s="16" t="s">
        <v>278</v>
      </c>
      <c r="O14" s="17" t="s">
        <v>279</v>
      </c>
      <c r="P14" s="17" t="s">
        <v>280</v>
      </c>
    </row>
    <row r="15" spans="1:16" ht="12.75" customHeight="1" thickBot="1" x14ac:dyDescent="0.25">
      <c r="A15" s="6" t="str">
        <f t="shared" si="0"/>
        <v>IBVS 5694 </v>
      </c>
      <c r="B15" s="1" t="str">
        <f t="shared" si="1"/>
        <v>I</v>
      </c>
      <c r="C15" s="6">
        <f t="shared" si="2"/>
        <v>53667.201099999998</v>
      </c>
      <c r="D15" s="2" t="str">
        <f t="shared" si="3"/>
        <v>PE</v>
      </c>
      <c r="E15" s="14">
        <f>VLOOKUP(C15,Active!C$21:E$972,3,FALSE)</f>
        <v>18973.955666657668</v>
      </c>
      <c r="F15" s="1" t="str">
        <f>LEFT(M15,1)</f>
        <v>E</v>
      </c>
      <c r="G15" s="2" t="str">
        <f t="shared" si="4"/>
        <v>53667.2011</v>
      </c>
      <c r="H15" s="6">
        <f t="shared" si="5"/>
        <v>807</v>
      </c>
      <c r="I15" s="15" t="s">
        <v>285</v>
      </c>
      <c r="J15" s="16" t="s">
        <v>286</v>
      </c>
      <c r="K15" s="15">
        <v>807</v>
      </c>
      <c r="L15" s="15" t="s">
        <v>287</v>
      </c>
      <c r="M15" s="16" t="s">
        <v>277</v>
      </c>
      <c r="N15" s="16" t="s">
        <v>278</v>
      </c>
      <c r="O15" s="17" t="s">
        <v>288</v>
      </c>
      <c r="P15" s="18" t="s">
        <v>289</v>
      </c>
    </row>
    <row r="16" spans="1:16" ht="12.75" customHeight="1" thickBot="1" x14ac:dyDescent="0.25">
      <c r="A16" s="6" t="str">
        <f t="shared" si="0"/>
        <v>BAVM 201 </v>
      </c>
      <c r="B16" s="1" t="str">
        <f t="shared" si="1"/>
        <v>I</v>
      </c>
      <c r="C16" s="6">
        <f t="shared" si="2"/>
        <v>54476.351199999997</v>
      </c>
      <c r="D16" s="2" t="str">
        <f t="shared" si="3"/>
        <v>CCD</v>
      </c>
      <c r="E16" s="14">
        <f>VLOOKUP(C16,Active!C$21:E$972,3,FALSE)</f>
        <v>19533.953299739707</v>
      </c>
      <c r="F16" s="1" t="str">
        <f>LEFT(M16,1)</f>
        <v>C</v>
      </c>
      <c r="G16" s="2" t="str">
        <f t="shared" si="4"/>
        <v>54476.3512</v>
      </c>
      <c r="H16" s="6">
        <f t="shared" si="5"/>
        <v>1367</v>
      </c>
      <c r="I16" s="15" t="s">
        <v>290</v>
      </c>
      <c r="J16" s="16" t="s">
        <v>291</v>
      </c>
      <c r="K16" s="15">
        <v>1367</v>
      </c>
      <c r="L16" s="15" t="s">
        <v>292</v>
      </c>
      <c r="M16" s="16" t="s">
        <v>293</v>
      </c>
      <c r="N16" s="16" t="s">
        <v>294</v>
      </c>
      <c r="O16" s="17" t="s">
        <v>295</v>
      </c>
      <c r="P16" s="18" t="s">
        <v>296</v>
      </c>
    </row>
    <row r="17" spans="1:16" ht="12.75" customHeight="1" thickBot="1" x14ac:dyDescent="0.25">
      <c r="A17" s="6" t="str">
        <f t="shared" si="0"/>
        <v>IBVS 5871 </v>
      </c>
      <c r="B17" s="1" t="str">
        <f t="shared" si="1"/>
        <v>I</v>
      </c>
      <c r="C17" s="6">
        <f t="shared" si="2"/>
        <v>54802.900600000001</v>
      </c>
      <c r="D17" s="2" t="str">
        <f t="shared" si="3"/>
        <v>vis</v>
      </c>
      <c r="E17" s="14">
        <f>VLOOKUP(C17,Active!C$21:E$972,3,FALSE)</f>
        <v>19759.952024925999</v>
      </c>
      <c r="F17" s="1" t="s">
        <v>68</v>
      </c>
      <c r="G17" s="2" t="str">
        <f t="shared" si="4"/>
        <v>54802.9006</v>
      </c>
      <c r="H17" s="6">
        <f t="shared" si="5"/>
        <v>1593</v>
      </c>
      <c r="I17" s="15" t="s">
        <v>297</v>
      </c>
      <c r="J17" s="16" t="s">
        <v>298</v>
      </c>
      <c r="K17" s="15">
        <v>1593</v>
      </c>
      <c r="L17" s="15" t="s">
        <v>299</v>
      </c>
      <c r="M17" s="16" t="s">
        <v>293</v>
      </c>
      <c r="N17" s="16" t="s">
        <v>68</v>
      </c>
      <c r="O17" s="17" t="s">
        <v>300</v>
      </c>
      <c r="P17" s="18" t="s">
        <v>301</v>
      </c>
    </row>
    <row r="18" spans="1:16" ht="12.75" customHeight="1" thickBot="1" x14ac:dyDescent="0.25">
      <c r="A18" s="6" t="str">
        <f t="shared" si="0"/>
        <v>BAVM 214 </v>
      </c>
      <c r="B18" s="1" t="str">
        <f t="shared" si="1"/>
        <v>I</v>
      </c>
      <c r="C18" s="6">
        <f t="shared" si="2"/>
        <v>54908.3802</v>
      </c>
      <c r="D18" s="2" t="str">
        <f t="shared" si="3"/>
        <v>vis</v>
      </c>
      <c r="E18" s="14">
        <f>VLOOKUP(C18,Active!C$21:E$972,3,FALSE)</f>
        <v>19832.95248100756</v>
      </c>
      <c r="F18" s="1" t="s">
        <v>68</v>
      </c>
      <c r="G18" s="2" t="str">
        <f t="shared" si="4"/>
        <v>54908.3802</v>
      </c>
      <c r="H18" s="6">
        <f t="shared" si="5"/>
        <v>1666</v>
      </c>
      <c r="I18" s="15" t="s">
        <v>302</v>
      </c>
      <c r="J18" s="16" t="s">
        <v>303</v>
      </c>
      <c r="K18" s="15">
        <v>1666</v>
      </c>
      <c r="L18" s="15" t="s">
        <v>304</v>
      </c>
      <c r="M18" s="16" t="s">
        <v>293</v>
      </c>
      <c r="N18" s="16" t="s">
        <v>305</v>
      </c>
      <c r="O18" s="17" t="s">
        <v>306</v>
      </c>
      <c r="P18" s="18" t="s">
        <v>307</v>
      </c>
    </row>
    <row r="19" spans="1:16" ht="12.75" customHeight="1" thickBot="1" x14ac:dyDescent="0.25">
      <c r="A19" s="6" t="str">
        <f t="shared" si="0"/>
        <v>IBVS 5992 </v>
      </c>
      <c r="B19" s="1" t="str">
        <f t="shared" si="1"/>
        <v>I</v>
      </c>
      <c r="C19" s="6">
        <f t="shared" si="2"/>
        <v>55607.719799999999</v>
      </c>
      <c r="D19" s="2" t="str">
        <f t="shared" si="3"/>
        <v>vis</v>
      </c>
      <c r="E19" s="14">
        <f>VLOOKUP(C19,Active!C$21:E$972,3,FALSE)</f>
        <v>20316.952323213027</v>
      </c>
      <c r="F19" s="1" t="s">
        <v>68</v>
      </c>
      <c r="G19" s="2" t="str">
        <f t="shared" si="4"/>
        <v>55607.7198</v>
      </c>
      <c r="H19" s="6">
        <f t="shared" si="5"/>
        <v>2150</v>
      </c>
      <c r="I19" s="15" t="s">
        <v>314</v>
      </c>
      <c r="J19" s="16" t="s">
        <v>315</v>
      </c>
      <c r="K19" s="15" t="s">
        <v>316</v>
      </c>
      <c r="L19" s="15" t="s">
        <v>317</v>
      </c>
      <c r="M19" s="16" t="s">
        <v>293</v>
      </c>
      <c r="N19" s="16" t="s">
        <v>68</v>
      </c>
      <c r="O19" s="17" t="s">
        <v>300</v>
      </c>
      <c r="P19" s="18" t="s">
        <v>318</v>
      </c>
    </row>
    <row r="20" spans="1:16" ht="12.75" customHeight="1" thickBot="1" x14ac:dyDescent="0.25">
      <c r="A20" s="6" t="str">
        <f t="shared" si="0"/>
        <v>IBVS 6011 </v>
      </c>
      <c r="B20" s="1" t="str">
        <f t="shared" si="1"/>
        <v>I</v>
      </c>
      <c r="C20" s="6">
        <f t="shared" si="2"/>
        <v>55903.926899999999</v>
      </c>
      <c r="D20" s="2" t="str">
        <f t="shared" si="3"/>
        <v>vis</v>
      </c>
      <c r="E20" s="14">
        <f>VLOOKUP(C20,Active!C$21:E$972,3,FALSE)</f>
        <v>20521.9517107211</v>
      </c>
      <c r="F20" s="1" t="s">
        <v>68</v>
      </c>
      <c r="G20" s="2" t="str">
        <f t="shared" si="4"/>
        <v>55903.9269</v>
      </c>
      <c r="H20" s="6">
        <f t="shared" si="5"/>
        <v>2355</v>
      </c>
      <c r="I20" s="15" t="s">
        <v>319</v>
      </c>
      <c r="J20" s="16" t="s">
        <v>320</v>
      </c>
      <c r="K20" s="15" t="s">
        <v>321</v>
      </c>
      <c r="L20" s="15" t="s">
        <v>322</v>
      </c>
      <c r="M20" s="16" t="s">
        <v>293</v>
      </c>
      <c r="N20" s="16" t="s">
        <v>68</v>
      </c>
      <c r="O20" s="17" t="s">
        <v>300</v>
      </c>
      <c r="P20" s="18" t="s">
        <v>323</v>
      </c>
    </row>
    <row r="21" spans="1:16" ht="12.75" customHeight="1" thickBot="1" x14ac:dyDescent="0.25">
      <c r="A21" s="6" t="str">
        <f t="shared" si="0"/>
        <v>BAVM 228 </v>
      </c>
      <c r="B21" s="1" t="str">
        <f t="shared" si="1"/>
        <v>I</v>
      </c>
      <c r="C21" s="6">
        <f t="shared" si="2"/>
        <v>55970.392200000002</v>
      </c>
      <c r="D21" s="2" t="str">
        <f t="shared" si="3"/>
        <v>vis</v>
      </c>
      <c r="E21" s="14">
        <f>VLOOKUP(C21,Active!C$21:E$972,3,FALSE)</f>
        <v>20567.951100305418</v>
      </c>
      <c r="F21" s="1" t="s">
        <v>68</v>
      </c>
      <c r="G21" s="2" t="str">
        <f t="shared" si="4"/>
        <v>55970.3922</v>
      </c>
      <c r="H21" s="6">
        <f t="shared" si="5"/>
        <v>2401</v>
      </c>
      <c r="I21" s="15" t="s">
        <v>324</v>
      </c>
      <c r="J21" s="16" t="s">
        <v>325</v>
      </c>
      <c r="K21" s="15" t="s">
        <v>326</v>
      </c>
      <c r="L21" s="15" t="s">
        <v>327</v>
      </c>
      <c r="M21" s="16" t="s">
        <v>293</v>
      </c>
      <c r="N21" s="16" t="e">
        <f>-#NAME?</f>
        <v>#NAME?</v>
      </c>
      <c r="O21" s="17" t="s">
        <v>328</v>
      </c>
      <c r="P21" s="18" t="s">
        <v>329</v>
      </c>
    </row>
    <row r="22" spans="1:16" ht="12.75" customHeight="1" thickBot="1" x14ac:dyDescent="0.25">
      <c r="A22" s="6" t="str">
        <f t="shared" si="0"/>
        <v>BAVM 234 </v>
      </c>
      <c r="B22" s="1" t="str">
        <f t="shared" si="1"/>
        <v>I</v>
      </c>
      <c r="C22" s="6">
        <f t="shared" si="2"/>
        <v>56535.361400000002</v>
      </c>
      <c r="D22" s="2" t="str">
        <f t="shared" si="3"/>
        <v>vis</v>
      </c>
      <c r="E22" s="14">
        <f>VLOOKUP(C22,Active!C$21:E$972,3,FALSE)</f>
        <v>20958.955704722142</v>
      </c>
      <c r="F22" s="1" t="s">
        <v>68</v>
      </c>
      <c r="G22" s="2" t="str">
        <f t="shared" si="4"/>
        <v>56535.3614</v>
      </c>
      <c r="H22" s="6">
        <f t="shared" si="5"/>
        <v>2792</v>
      </c>
      <c r="I22" s="15" t="s">
        <v>330</v>
      </c>
      <c r="J22" s="16" t="s">
        <v>331</v>
      </c>
      <c r="K22" s="15">
        <v>2792</v>
      </c>
      <c r="L22" s="15" t="s">
        <v>332</v>
      </c>
      <c r="M22" s="16" t="s">
        <v>293</v>
      </c>
      <c r="N22" s="16" t="e">
        <f>-#NAME?</f>
        <v>#NAME?</v>
      </c>
      <c r="O22" s="17" t="s">
        <v>328</v>
      </c>
      <c r="P22" s="18" t="s">
        <v>333</v>
      </c>
    </row>
    <row r="23" spans="1:16" ht="12.75" customHeight="1" thickBot="1" x14ac:dyDescent="0.25">
      <c r="A23" s="6" t="str">
        <f t="shared" si="0"/>
        <v> VB 7.72 </v>
      </c>
      <c r="B23" s="1" t="str">
        <f t="shared" si="1"/>
        <v>I</v>
      </c>
      <c r="C23" s="6">
        <f t="shared" si="2"/>
        <v>15070.733</v>
      </c>
      <c r="D23" s="2" t="str">
        <f t="shared" si="3"/>
        <v>vis</v>
      </c>
      <c r="E23" s="14">
        <f>VLOOKUP(C23,Active!C$21:E$972,3,FALSE)</f>
        <v>-7737.9371963925951</v>
      </c>
      <c r="F23" s="1" t="s">
        <v>68</v>
      </c>
      <c r="G23" s="2" t="str">
        <f t="shared" si="4"/>
        <v>15070.733</v>
      </c>
      <c r="H23" s="6">
        <f t="shared" si="5"/>
        <v>-25905</v>
      </c>
      <c r="I23" s="15" t="s">
        <v>71</v>
      </c>
      <c r="J23" s="16" t="s">
        <v>72</v>
      </c>
      <c r="K23" s="15">
        <v>-25905</v>
      </c>
      <c r="L23" s="15" t="s">
        <v>73</v>
      </c>
      <c r="M23" s="16" t="s">
        <v>74</v>
      </c>
      <c r="N23" s="16"/>
      <c r="O23" s="17" t="s">
        <v>75</v>
      </c>
      <c r="P23" s="17" t="s">
        <v>76</v>
      </c>
    </row>
    <row r="24" spans="1:16" ht="12.75" customHeight="1" thickBot="1" x14ac:dyDescent="0.25">
      <c r="A24" s="6" t="str">
        <f t="shared" si="0"/>
        <v> VB 7.72 </v>
      </c>
      <c r="B24" s="1" t="str">
        <f t="shared" si="1"/>
        <v>I</v>
      </c>
      <c r="C24" s="6">
        <f t="shared" si="2"/>
        <v>15112.599</v>
      </c>
      <c r="D24" s="2" t="str">
        <f t="shared" si="3"/>
        <v>vis</v>
      </c>
      <c r="E24" s="14">
        <f>VLOOKUP(C24,Active!C$21:E$972,3,FALSE)</f>
        <v>-7708.9625217227003</v>
      </c>
      <c r="F24" s="1" t="s">
        <v>68</v>
      </c>
      <c r="G24" s="2" t="str">
        <f t="shared" si="4"/>
        <v>15112.599</v>
      </c>
      <c r="H24" s="6">
        <f t="shared" si="5"/>
        <v>-25876</v>
      </c>
      <c r="I24" s="15" t="s">
        <v>77</v>
      </c>
      <c r="J24" s="16" t="s">
        <v>78</v>
      </c>
      <c r="K24" s="15">
        <v>-25876</v>
      </c>
      <c r="L24" s="15" t="s">
        <v>79</v>
      </c>
      <c r="M24" s="16" t="s">
        <v>74</v>
      </c>
      <c r="N24" s="16"/>
      <c r="O24" s="17" t="s">
        <v>75</v>
      </c>
      <c r="P24" s="17" t="s">
        <v>76</v>
      </c>
    </row>
    <row r="25" spans="1:16" ht="12.75" customHeight="1" thickBot="1" x14ac:dyDescent="0.25">
      <c r="A25" s="6" t="str">
        <f t="shared" si="0"/>
        <v> VB 7.72 </v>
      </c>
      <c r="B25" s="1" t="str">
        <f t="shared" si="1"/>
        <v>I</v>
      </c>
      <c r="C25" s="6">
        <f t="shared" si="2"/>
        <v>15791.677</v>
      </c>
      <c r="D25" s="2" t="str">
        <f t="shared" si="3"/>
        <v>vis</v>
      </c>
      <c r="E25" s="14">
        <f>VLOOKUP(C25,Active!C$21:E$972,3,FALSE)</f>
        <v>-7238.9853534839722</v>
      </c>
      <c r="F25" s="1" t="s">
        <v>68</v>
      </c>
      <c r="G25" s="2" t="str">
        <f t="shared" si="4"/>
        <v>15791.677</v>
      </c>
      <c r="H25" s="6">
        <f t="shared" si="5"/>
        <v>-25406</v>
      </c>
      <c r="I25" s="15" t="s">
        <v>80</v>
      </c>
      <c r="J25" s="16" t="s">
        <v>81</v>
      </c>
      <c r="K25" s="15">
        <v>-25406</v>
      </c>
      <c r="L25" s="15" t="s">
        <v>82</v>
      </c>
      <c r="M25" s="16" t="s">
        <v>74</v>
      </c>
      <c r="N25" s="16"/>
      <c r="O25" s="17" t="s">
        <v>75</v>
      </c>
      <c r="P25" s="17" t="s">
        <v>76</v>
      </c>
    </row>
    <row r="26" spans="1:16" ht="12.75" customHeight="1" thickBot="1" x14ac:dyDescent="0.25">
      <c r="A26" s="6" t="str">
        <f t="shared" si="0"/>
        <v> VB 7.72 </v>
      </c>
      <c r="B26" s="1" t="str">
        <f t="shared" si="1"/>
        <v>I</v>
      </c>
      <c r="C26" s="6">
        <f t="shared" si="2"/>
        <v>16145.746999999999</v>
      </c>
      <c r="D26" s="2" t="str">
        <f t="shared" si="3"/>
        <v>vis</v>
      </c>
      <c r="E26" s="14">
        <f>VLOOKUP(C26,Active!C$21:E$972,3,FALSE)</f>
        <v>-6993.9401363538527</v>
      </c>
      <c r="F26" s="1" t="s">
        <v>68</v>
      </c>
      <c r="G26" s="2" t="str">
        <f t="shared" si="4"/>
        <v>16145.747</v>
      </c>
      <c r="H26" s="6">
        <f t="shared" si="5"/>
        <v>-25161</v>
      </c>
      <c r="I26" s="15" t="s">
        <v>83</v>
      </c>
      <c r="J26" s="16" t="s">
        <v>84</v>
      </c>
      <c r="K26" s="15">
        <v>-25161</v>
      </c>
      <c r="L26" s="15" t="s">
        <v>85</v>
      </c>
      <c r="M26" s="16" t="s">
        <v>74</v>
      </c>
      <c r="N26" s="16"/>
      <c r="O26" s="17" t="s">
        <v>75</v>
      </c>
      <c r="P26" s="17" t="s">
        <v>76</v>
      </c>
    </row>
    <row r="27" spans="1:16" ht="12.75" customHeight="1" thickBot="1" x14ac:dyDescent="0.25">
      <c r="A27" s="6" t="str">
        <f t="shared" si="0"/>
        <v> VB 7.72 </v>
      </c>
      <c r="B27" s="1" t="str">
        <f t="shared" si="1"/>
        <v>I</v>
      </c>
      <c r="C27" s="6">
        <f t="shared" si="2"/>
        <v>16168.732</v>
      </c>
      <c r="D27" s="2" t="str">
        <f t="shared" si="3"/>
        <v>vis</v>
      </c>
      <c r="E27" s="14">
        <f>VLOOKUP(C27,Active!C$21:E$972,3,FALSE)</f>
        <v>-6978.0326482420787</v>
      </c>
      <c r="F27" s="1" t="s">
        <v>68</v>
      </c>
      <c r="G27" s="2" t="str">
        <f t="shared" si="4"/>
        <v>16168.732</v>
      </c>
      <c r="H27" s="6">
        <f t="shared" si="5"/>
        <v>-25145</v>
      </c>
      <c r="I27" s="15" t="s">
        <v>86</v>
      </c>
      <c r="J27" s="16" t="s">
        <v>87</v>
      </c>
      <c r="K27" s="15">
        <v>-25145</v>
      </c>
      <c r="L27" s="15" t="s">
        <v>88</v>
      </c>
      <c r="M27" s="16" t="s">
        <v>74</v>
      </c>
      <c r="N27" s="16"/>
      <c r="O27" s="17" t="s">
        <v>75</v>
      </c>
      <c r="P27" s="17" t="s">
        <v>76</v>
      </c>
    </row>
    <row r="28" spans="1:16" ht="12.75" customHeight="1" thickBot="1" x14ac:dyDescent="0.25">
      <c r="A28" s="6" t="str">
        <f t="shared" si="0"/>
        <v> VB 7.72 </v>
      </c>
      <c r="B28" s="1" t="str">
        <f t="shared" si="1"/>
        <v>I</v>
      </c>
      <c r="C28" s="6">
        <f t="shared" si="2"/>
        <v>16775.744999999999</v>
      </c>
      <c r="D28" s="2" t="str">
        <f t="shared" si="3"/>
        <v>vis</v>
      </c>
      <c r="E28" s="14">
        <f>VLOOKUP(C28,Active!C$21:E$972,3,FALSE)</f>
        <v>-6557.9303171047204</v>
      </c>
      <c r="F28" s="1" t="s">
        <v>68</v>
      </c>
      <c r="G28" s="2" t="str">
        <f t="shared" si="4"/>
        <v>16775.745</v>
      </c>
      <c r="H28" s="6">
        <f t="shared" si="5"/>
        <v>-24725</v>
      </c>
      <c r="I28" s="15" t="s">
        <v>89</v>
      </c>
      <c r="J28" s="16" t="s">
        <v>90</v>
      </c>
      <c r="K28" s="15">
        <v>-24725</v>
      </c>
      <c r="L28" s="15" t="s">
        <v>91</v>
      </c>
      <c r="M28" s="16" t="s">
        <v>74</v>
      </c>
      <c r="N28" s="16"/>
      <c r="O28" s="17" t="s">
        <v>75</v>
      </c>
      <c r="P28" s="17" t="s">
        <v>76</v>
      </c>
    </row>
    <row r="29" spans="1:16" ht="12.75" customHeight="1" thickBot="1" x14ac:dyDescent="0.25">
      <c r="A29" s="6" t="str">
        <f t="shared" si="0"/>
        <v> VB 7.72 </v>
      </c>
      <c r="B29" s="1" t="str">
        <f t="shared" si="1"/>
        <v>II</v>
      </c>
      <c r="C29" s="6">
        <f t="shared" si="2"/>
        <v>16828.739000000001</v>
      </c>
      <c r="D29" s="2" t="str">
        <f t="shared" si="3"/>
        <v>vis</v>
      </c>
      <c r="E29" s="14">
        <f>VLOOKUP(C29,Active!C$21:E$972,3,FALSE)</f>
        <v>-6521.2541620037682</v>
      </c>
      <c r="F29" s="1" t="s">
        <v>68</v>
      </c>
      <c r="G29" s="2" t="str">
        <f t="shared" si="4"/>
        <v>16828.739</v>
      </c>
      <c r="H29" s="6">
        <f t="shared" si="5"/>
        <v>-24688.5</v>
      </c>
      <c r="I29" s="15" t="s">
        <v>92</v>
      </c>
      <c r="J29" s="16" t="s">
        <v>93</v>
      </c>
      <c r="K29" s="15">
        <v>-24688.5</v>
      </c>
      <c r="L29" s="15" t="s">
        <v>94</v>
      </c>
      <c r="M29" s="16" t="s">
        <v>74</v>
      </c>
      <c r="N29" s="16"/>
      <c r="O29" s="17" t="s">
        <v>75</v>
      </c>
      <c r="P29" s="17" t="s">
        <v>76</v>
      </c>
    </row>
    <row r="30" spans="1:16" ht="12.75" customHeight="1" thickBot="1" x14ac:dyDescent="0.25">
      <c r="A30" s="6" t="str">
        <f t="shared" si="0"/>
        <v> VB 7.72 </v>
      </c>
      <c r="B30" s="1" t="str">
        <f t="shared" si="1"/>
        <v>I</v>
      </c>
      <c r="C30" s="6">
        <f t="shared" si="2"/>
        <v>16989.581999999999</v>
      </c>
      <c r="D30" s="2" t="str">
        <f t="shared" si="3"/>
        <v>vis</v>
      </c>
      <c r="E30" s="14">
        <f>VLOOKUP(C30,Active!C$21:E$972,3,FALSE)</f>
        <v>-6409.9377334476658</v>
      </c>
      <c r="F30" s="1" t="s">
        <v>68</v>
      </c>
      <c r="G30" s="2" t="str">
        <f t="shared" si="4"/>
        <v>16989.582</v>
      </c>
      <c r="H30" s="6">
        <f t="shared" si="5"/>
        <v>-24577</v>
      </c>
      <c r="I30" s="15" t="s">
        <v>95</v>
      </c>
      <c r="J30" s="16" t="s">
        <v>96</v>
      </c>
      <c r="K30" s="15">
        <v>-24577</v>
      </c>
      <c r="L30" s="15" t="s">
        <v>97</v>
      </c>
      <c r="M30" s="16" t="s">
        <v>74</v>
      </c>
      <c r="N30" s="16"/>
      <c r="O30" s="17" t="s">
        <v>75</v>
      </c>
      <c r="P30" s="17" t="s">
        <v>76</v>
      </c>
    </row>
    <row r="31" spans="1:16" ht="12.75" customHeight="1" thickBot="1" x14ac:dyDescent="0.25">
      <c r="A31" s="6" t="str">
        <f t="shared" si="0"/>
        <v> VB 7.72 </v>
      </c>
      <c r="B31" s="1" t="str">
        <f t="shared" si="1"/>
        <v>I</v>
      </c>
      <c r="C31" s="6">
        <f t="shared" si="2"/>
        <v>17136.802</v>
      </c>
      <c r="D31" s="2" t="str">
        <f t="shared" si="3"/>
        <v>vis</v>
      </c>
      <c r="E31" s="14">
        <f>VLOOKUP(C31,Active!C$21:E$972,3,FALSE)</f>
        <v>-6308.0495281043823</v>
      </c>
      <c r="F31" s="1" t="s">
        <v>68</v>
      </c>
      <c r="G31" s="2" t="str">
        <f t="shared" si="4"/>
        <v>17136.802</v>
      </c>
      <c r="H31" s="6">
        <f t="shared" si="5"/>
        <v>-24475</v>
      </c>
      <c r="I31" s="15" t="s">
        <v>98</v>
      </c>
      <c r="J31" s="16" t="s">
        <v>99</v>
      </c>
      <c r="K31" s="15">
        <v>-24475</v>
      </c>
      <c r="L31" s="15" t="s">
        <v>100</v>
      </c>
      <c r="M31" s="16" t="s">
        <v>74</v>
      </c>
      <c r="N31" s="16"/>
      <c r="O31" s="17" t="s">
        <v>75</v>
      </c>
      <c r="P31" s="17" t="s">
        <v>76</v>
      </c>
    </row>
    <row r="32" spans="1:16" ht="12.75" customHeight="1" thickBot="1" x14ac:dyDescent="0.25">
      <c r="A32" s="6" t="str">
        <f t="shared" si="0"/>
        <v> VB 7.72 </v>
      </c>
      <c r="B32" s="1" t="str">
        <f t="shared" si="1"/>
        <v>I</v>
      </c>
      <c r="C32" s="6">
        <f t="shared" si="2"/>
        <v>17210.539000000001</v>
      </c>
      <c r="D32" s="2" t="str">
        <f t="shared" si="3"/>
        <v>vis</v>
      </c>
      <c r="E32" s="14">
        <f>VLOOKUP(C32,Active!C$21:E$972,3,FALSE)</f>
        <v>-6257.0175311107832</v>
      </c>
      <c r="F32" s="1" t="s">
        <v>68</v>
      </c>
      <c r="G32" s="2" t="str">
        <f t="shared" si="4"/>
        <v>17210.539</v>
      </c>
      <c r="H32" s="6">
        <f t="shared" si="5"/>
        <v>-24424</v>
      </c>
      <c r="I32" s="15" t="s">
        <v>101</v>
      </c>
      <c r="J32" s="16" t="s">
        <v>102</v>
      </c>
      <c r="K32" s="15">
        <v>-24424</v>
      </c>
      <c r="L32" s="15" t="s">
        <v>103</v>
      </c>
      <c r="M32" s="16" t="s">
        <v>74</v>
      </c>
      <c r="N32" s="16"/>
      <c r="O32" s="17" t="s">
        <v>75</v>
      </c>
      <c r="P32" s="17" t="s">
        <v>76</v>
      </c>
    </row>
    <row r="33" spans="1:16" ht="12.75" customHeight="1" thickBot="1" x14ac:dyDescent="0.25">
      <c r="A33" s="6" t="str">
        <f t="shared" si="0"/>
        <v> VB 7.72 </v>
      </c>
      <c r="B33" s="1" t="str">
        <f t="shared" si="1"/>
        <v>I</v>
      </c>
      <c r="C33" s="6">
        <f t="shared" si="2"/>
        <v>17236.558000000001</v>
      </c>
      <c r="D33" s="2" t="str">
        <f t="shared" si="3"/>
        <v>vis</v>
      </c>
      <c r="E33" s="14">
        <f>VLOOKUP(C33,Active!C$21:E$972,3,FALSE)</f>
        <v>-6239.0102684098802</v>
      </c>
      <c r="F33" s="1" t="s">
        <v>68</v>
      </c>
      <c r="G33" s="2" t="str">
        <f t="shared" si="4"/>
        <v>17236.558</v>
      </c>
      <c r="H33" s="6">
        <f t="shared" si="5"/>
        <v>-24406</v>
      </c>
      <c r="I33" s="15" t="s">
        <v>104</v>
      </c>
      <c r="J33" s="16" t="s">
        <v>105</v>
      </c>
      <c r="K33" s="15">
        <v>-24406</v>
      </c>
      <c r="L33" s="15" t="s">
        <v>106</v>
      </c>
      <c r="M33" s="16" t="s">
        <v>74</v>
      </c>
      <c r="N33" s="16"/>
      <c r="O33" s="17" t="s">
        <v>75</v>
      </c>
      <c r="P33" s="17" t="s">
        <v>76</v>
      </c>
    </row>
    <row r="34" spans="1:16" ht="12.75" customHeight="1" thickBot="1" x14ac:dyDescent="0.25">
      <c r="A34" s="6" t="str">
        <f t="shared" si="0"/>
        <v> VB 7.72 </v>
      </c>
      <c r="B34" s="1" t="str">
        <f t="shared" si="1"/>
        <v>I</v>
      </c>
      <c r="C34" s="6">
        <f t="shared" si="2"/>
        <v>17259.638999999999</v>
      </c>
      <c r="D34" s="2" t="str">
        <f t="shared" si="3"/>
        <v>vis</v>
      </c>
      <c r="E34" s="14">
        <f>VLOOKUP(C34,Active!C$21:E$972,3,FALSE)</f>
        <v>-6223.0363404956825</v>
      </c>
      <c r="F34" s="1" t="s">
        <v>68</v>
      </c>
      <c r="G34" s="2" t="str">
        <f t="shared" si="4"/>
        <v>17259.639</v>
      </c>
      <c r="H34" s="6">
        <f t="shared" si="5"/>
        <v>-24390</v>
      </c>
      <c r="I34" s="15" t="s">
        <v>107</v>
      </c>
      <c r="J34" s="16" t="s">
        <v>108</v>
      </c>
      <c r="K34" s="15">
        <v>-24390</v>
      </c>
      <c r="L34" s="15" t="s">
        <v>109</v>
      </c>
      <c r="M34" s="16" t="s">
        <v>74</v>
      </c>
      <c r="N34" s="16"/>
      <c r="O34" s="17" t="s">
        <v>75</v>
      </c>
      <c r="P34" s="17" t="s">
        <v>76</v>
      </c>
    </row>
    <row r="35" spans="1:16" ht="12.75" customHeight="1" thickBot="1" x14ac:dyDescent="0.25">
      <c r="A35" s="6" t="str">
        <f t="shared" si="0"/>
        <v> VB 7.72 </v>
      </c>
      <c r="B35" s="1" t="str">
        <f t="shared" si="1"/>
        <v>I</v>
      </c>
      <c r="C35" s="6">
        <f t="shared" si="2"/>
        <v>17454.767</v>
      </c>
      <c r="D35" s="2" t="str">
        <f t="shared" si="3"/>
        <v>vis</v>
      </c>
      <c r="E35" s="14">
        <f>VLOOKUP(C35,Active!C$21:E$972,3,FALSE)</f>
        <v>-6087.9919054174043</v>
      </c>
      <c r="F35" s="1" t="s">
        <v>68</v>
      </c>
      <c r="G35" s="2" t="str">
        <f t="shared" si="4"/>
        <v>17454.767</v>
      </c>
      <c r="H35" s="6">
        <f t="shared" si="5"/>
        <v>-24255</v>
      </c>
      <c r="I35" s="15" t="s">
        <v>110</v>
      </c>
      <c r="J35" s="16" t="s">
        <v>111</v>
      </c>
      <c r="K35" s="15">
        <v>-24255</v>
      </c>
      <c r="L35" s="15" t="s">
        <v>112</v>
      </c>
      <c r="M35" s="16" t="s">
        <v>74</v>
      </c>
      <c r="N35" s="16"/>
      <c r="O35" s="17" t="s">
        <v>75</v>
      </c>
      <c r="P35" s="17" t="s">
        <v>76</v>
      </c>
    </row>
    <row r="36" spans="1:16" ht="12.75" customHeight="1" thickBot="1" x14ac:dyDescent="0.25">
      <c r="A36" s="6" t="str">
        <f t="shared" si="0"/>
        <v> VB 7.72 </v>
      </c>
      <c r="B36" s="1" t="str">
        <f t="shared" si="1"/>
        <v>II</v>
      </c>
      <c r="C36" s="6">
        <f t="shared" si="2"/>
        <v>17949.698</v>
      </c>
      <c r="D36" s="2" t="str">
        <f t="shared" si="3"/>
        <v>vis</v>
      </c>
      <c r="E36" s="14">
        <f>VLOOKUP(C36,Active!C$21:E$972,3,FALSE)</f>
        <v>-5745.4594277733595</v>
      </c>
      <c r="F36" s="1" t="s">
        <v>68</v>
      </c>
      <c r="G36" s="2" t="str">
        <f t="shared" si="4"/>
        <v>17949.698</v>
      </c>
      <c r="H36" s="6">
        <f t="shared" si="5"/>
        <v>-23912.5</v>
      </c>
      <c r="I36" s="15" t="s">
        <v>113</v>
      </c>
      <c r="J36" s="16" t="s">
        <v>114</v>
      </c>
      <c r="K36" s="15">
        <v>-23912.5</v>
      </c>
      <c r="L36" s="15" t="s">
        <v>115</v>
      </c>
      <c r="M36" s="16" t="s">
        <v>74</v>
      </c>
      <c r="N36" s="16"/>
      <c r="O36" s="17" t="s">
        <v>75</v>
      </c>
      <c r="P36" s="17" t="s">
        <v>76</v>
      </c>
    </row>
    <row r="37" spans="1:16" ht="12.75" customHeight="1" thickBot="1" x14ac:dyDescent="0.25">
      <c r="A37" s="6" t="str">
        <f t="shared" si="0"/>
        <v> VB 7.72 </v>
      </c>
      <c r="B37" s="1" t="str">
        <f t="shared" si="1"/>
        <v>I</v>
      </c>
      <c r="C37" s="6">
        <f t="shared" si="2"/>
        <v>18022.634999999998</v>
      </c>
      <c r="D37" s="2" t="str">
        <f t="shared" si="3"/>
        <v>vis</v>
      </c>
      <c r="E37" s="14">
        <f>VLOOKUP(C37,Active!C$21:E$972,3,FALSE)</f>
        <v>-5694.9810957999671</v>
      </c>
      <c r="F37" s="1" t="s">
        <v>68</v>
      </c>
      <c r="G37" s="2" t="str">
        <f t="shared" si="4"/>
        <v>18022.635</v>
      </c>
      <c r="H37" s="6">
        <f t="shared" si="5"/>
        <v>-23862</v>
      </c>
      <c r="I37" s="15" t="s">
        <v>116</v>
      </c>
      <c r="J37" s="16" t="s">
        <v>117</v>
      </c>
      <c r="K37" s="15">
        <v>-23862</v>
      </c>
      <c r="L37" s="15" t="s">
        <v>118</v>
      </c>
      <c r="M37" s="16" t="s">
        <v>74</v>
      </c>
      <c r="N37" s="16"/>
      <c r="O37" s="17" t="s">
        <v>75</v>
      </c>
      <c r="P37" s="17" t="s">
        <v>76</v>
      </c>
    </row>
    <row r="38" spans="1:16" ht="12.75" customHeight="1" thickBot="1" x14ac:dyDescent="0.25">
      <c r="A38" s="6" t="str">
        <f t="shared" si="0"/>
        <v> VB 7.72 </v>
      </c>
      <c r="B38" s="1" t="str">
        <f t="shared" si="1"/>
        <v>II</v>
      </c>
      <c r="C38" s="6">
        <f t="shared" si="2"/>
        <v>18284.810000000001</v>
      </c>
      <c r="D38" s="2" t="str">
        <f t="shared" si="3"/>
        <v>vis</v>
      </c>
      <c r="E38" s="14">
        <f>VLOOKUP(C38,Active!C$21:E$972,3,FALSE)</f>
        <v>-5513.5346874595552</v>
      </c>
      <c r="F38" s="1" t="s">
        <v>68</v>
      </c>
      <c r="G38" s="2" t="str">
        <f t="shared" si="4"/>
        <v>18284.810</v>
      </c>
      <c r="H38" s="6">
        <f t="shared" si="5"/>
        <v>-23680.5</v>
      </c>
      <c r="I38" s="15" t="s">
        <v>119</v>
      </c>
      <c r="J38" s="16" t="s">
        <v>120</v>
      </c>
      <c r="K38" s="15">
        <v>-23680.5</v>
      </c>
      <c r="L38" s="15" t="s">
        <v>121</v>
      </c>
      <c r="M38" s="16" t="s">
        <v>74</v>
      </c>
      <c r="N38" s="16"/>
      <c r="O38" s="17" t="s">
        <v>75</v>
      </c>
      <c r="P38" s="17" t="s">
        <v>76</v>
      </c>
    </row>
    <row r="39" spans="1:16" ht="12.75" customHeight="1" thickBot="1" x14ac:dyDescent="0.25">
      <c r="A39" s="6" t="str">
        <f t="shared" si="0"/>
        <v> VB 7.72 </v>
      </c>
      <c r="B39" s="1" t="str">
        <f t="shared" si="1"/>
        <v>I</v>
      </c>
      <c r="C39" s="6">
        <f t="shared" si="2"/>
        <v>18341.791000000001</v>
      </c>
      <c r="D39" s="2" t="str">
        <f t="shared" si="3"/>
        <v>vis</v>
      </c>
      <c r="E39" s="14">
        <f>VLOOKUP(C39,Active!C$21:E$972,3,FALSE)</f>
        <v>-5474.0992043141569</v>
      </c>
      <c r="F39" s="1" t="s">
        <v>68</v>
      </c>
      <c r="G39" s="2" t="str">
        <f t="shared" si="4"/>
        <v>18341.791</v>
      </c>
      <c r="H39" s="6">
        <f t="shared" si="5"/>
        <v>-23641</v>
      </c>
      <c r="I39" s="15" t="s">
        <v>122</v>
      </c>
      <c r="J39" s="16" t="s">
        <v>123</v>
      </c>
      <c r="K39" s="15">
        <v>-23641</v>
      </c>
      <c r="L39" s="15" t="s">
        <v>124</v>
      </c>
      <c r="M39" s="16" t="s">
        <v>74</v>
      </c>
      <c r="N39" s="16"/>
      <c r="O39" s="17" t="s">
        <v>75</v>
      </c>
      <c r="P39" s="17" t="s">
        <v>76</v>
      </c>
    </row>
    <row r="40" spans="1:16" ht="12.75" customHeight="1" thickBot="1" x14ac:dyDescent="0.25">
      <c r="A40" s="6" t="str">
        <f t="shared" si="0"/>
        <v> VB 7.72 </v>
      </c>
      <c r="B40" s="1" t="str">
        <f t="shared" si="1"/>
        <v>I</v>
      </c>
      <c r="C40" s="6">
        <f t="shared" si="2"/>
        <v>18363.562000000002</v>
      </c>
      <c r="D40" s="2" t="str">
        <f t="shared" si="3"/>
        <v>vis</v>
      </c>
      <c r="E40" s="14">
        <f>VLOOKUP(C40,Active!C$21:E$972,3,FALSE)</f>
        <v>-5459.0319028705444</v>
      </c>
      <c r="F40" s="1" t="s">
        <v>68</v>
      </c>
      <c r="G40" s="2" t="str">
        <f t="shared" si="4"/>
        <v>18363.562</v>
      </c>
      <c r="H40" s="6">
        <f t="shared" si="5"/>
        <v>-23626</v>
      </c>
      <c r="I40" s="15" t="s">
        <v>125</v>
      </c>
      <c r="J40" s="16" t="s">
        <v>126</v>
      </c>
      <c r="K40" s="15">
        <v>-23626</v>
      </c>
      <c r="L40" s="15" t="s">
        <v>127</v>
      </c>
      <c r="M40" s="16" t="s">
        <v>74</v>
      </c>
      <c r="N40" s="16"/>
      <c r="O40" s="17" t="s">
        <v>75</v>
      </c>
      <c r="P40" s="17" t="s">
        <v>76</v>
      </c>
    </row>
    <row r="41" spans="1:16" ht="12.75" customHeight="1" thickBot="1" x14ac:dyDescent="0.25">
      <c r="A41" s="6" t="str">
        <f t="shared" si="0"/>
        <v> VB 7.72 </v>
      </c>
      <c r="B41" s="1" t="str">
        <f t="shared" si="1"/>
        <v>I</v>
      </c>
      <c r="C41" s="6">
        <f t="shared" si="2"/>
        <v>18425.754000000001</v>
      </c>
      <c r="D41" s="2" t="str">
        <f t="shared" si="3"/>
        <v>vis</v>
      </c>
      <c r="E41" s="14">
        <f>VLOOKUP(C41,Active!C$21:E$972,3,FALSE)</f>
        <v>-5415.989984199784</v>
      </c>
      <c r="F41" s="1" t="s">
        <v>68</v>
      </c>
      <c r="G41" s="2" t="str">
        <f t="shared" si="4"/>
        <v>18425.754</v>
      </c>
      <c r="H41" s="6">
        <f t="shared" si="5"/>
        <v>-23583</v>
      </c>
      <c r="I41" s="15" t="s">
        <v>128</v>
      </c>
      <c r="J41" s="16" t="s">
        <v>129</v>
      </c>
      <c r="K41" s="15">
        <v>-23583</v>
      </c>
      <c r="L41" s="15" t="s">
        <v>130</v>
      </c>
      <c r="M41" s="16" t="s">
        <v>74</v>
      </c>
      <c r="N41" s="16"/>
      <c r="O41" s="17" t="s">
        <v>75</v>
      </c>
      <c r="P41" s="17" t="s">
        <v>76</v>
      </c>
    </row>
    <row r="42" spans="1:16" ht="12.75" customHeight="1" thickBot="1" x14ac:dyDescent="0.25">
      <c r="A42" s="6" t="str">
        <f t="shared" si="0"/>
        <v> VB 7.72 </v>
      </c>
      <c r="B42" s="1" t="str">
        <f t="shared" si="1"/>
        <v>I</v>
      </c>
      <c r="C42" s="6">
        <f t="shared" si="2"/>
        <v>18659.888999999999</v>
      </c>
      <c r="D42" s="2" t="str">
        <f t="shared" si="3"/>
        <v>vis</v>
      </c>
      <c r="E42" s="14">
        <f>VLOOKUP(C42,Active!C$21:E$972,3,FALSE)</f>
        <v>-5253.9495348175715</v>
      </c>
      <c r="F42" s="1" t="s">
        <v>68</v>
      </c>
      <c r="G42" s="2" t="str">
        <f t="shared" si="4"/>
        <v>18659.889</v>
      </c>
      <c r="H42" s="6">
        <f t="shared" si="5"/>
        <v>-23421</v>
      </c>
      <c r="I42" s="15" t="s">
        <v>131</v>
      </c>
      <c r="J42" s="16" t="s">
        <v>132</v>
      </c>
      <c r="K42" s="15">
        <v>-23421</v>
      </c>
      <c r="L42" s="15" t="s">
        <v>133</v>
      </c>
      <c r="M42" s="16" t="s">
        <v>74</v>
      </c>
      <c r="N42" s="16"/>
      <c r="O42" s="17" t="s">
        <v>75</v>
      </c>
      <c r="P42" s="17" t="s">
        <v>76</v>
      </c>
    </row>
    <row r="43" spans="1:16" ht="12.75" customHeight="1" thickBot="1" x14ac:dyDescent="0.25">
      <c r="A43" s="6" t="str">
        <f t="shared" ref="A43:A74" si="6">P43</f>
        <v> VB 7.72 </v>
      </c>
      <c r="B43" s="1" t="str">
        <f t="shared" ref="B43:B74" si="7">IF(H43=INT(H43),"I","II")</f>
        <v>I</v>
      </c>
      <c r="C43" s="6">
        <f t="shared" ref="C43:C74" si="8">1*G43</f>
        <v>21611.797999999999</v>
      </c>
      <c r="D43" s="2" t="str">
        <f t="shared" ref="D43:D74" si="9">VLOOKUP(F43,I$1:J$5,2,FALSE)</f>
        <v>vis</v>
      </c>
      <c r="E43" s="14">
        <f>VLOOKUP(C43,Active!C$21:E$972,3,FALSE)</f>
        <v>-3210.9885896560154</v>
      </c>
      <c r="F43" s="1" t="s">
        <v>68</v>
      </c>
      <c r="G43" s="2" t="str">
        <f t="shared" ref="G43:G74" si="10">MID(I43,3,LEN(I43)-3)</f>
        <v>21611.798</v>
      </c>
      <c r="H43" s="6">
        <f t="shared" ref="H43:H74" si="11">1*K43</f>
        <v>-21378</v>
      </c>
      <c r="I43" s="15" t="s">
        <v>134</v>
      </c>
      <c r="J43" s="16" t="s">
        <v>135</v>
      </c>
      <c r="K43" s="15">
        <v>-21378</v>
      </c>
      <c r="L43" s="15" t="s">
        <v>136</v>
      </c>
      <c r="M43" s="16" t="s">
        <v>74</v>
      </c>
      <c r="N43" s="16"/>
      <c r="O43" s="17" t="s">
        <v>75</v>
      </c>
      <c r="P43" s="17" t="s">
        <v>76</v>
      </c>
    </row>
    <row r="44" spans="1:16" ht="12.75" customHeight="1" thickBot="1" x14ac:dyDescent="0.25">
      <c r="A44" s="6" t="str">
        <f t="shared" si="6"/>
        <v> VB 7.72 </v>
      </c>
      <c r="B44" s="1" t="str">
        <f t="shared" si="7"/>
        <v>I</v>
      </c>
      <c r="C44" s="6">
        <f t="shared" si="8"/>
        <v>21627.723000000002</v>
      </c>
      <c r="D44" s="2" t="str">
        <f t="shared" si="9"/>
        <v>vis</v>
      </c>
      <c r="E44" s="14">
        <f>VLOOKUP(C44,Active!C$21:E$972,3,FALSE)</f>
        <v>-3199.9671953475513</v>
      </c>
      <c r="F44" s="1" t="s">
        <v>68</v>
      </c>
      <c r="G44" s="2" t="str">
        <f t="shared" si="10"/>
        <v>21627.723</v>
      </c>
      <c r="H44" s="6">
        <f t="shared" si="11"/>
        <v>-21367</v>
      </c>
      <c r="I44" s="15" t="s">
        <v>137</v>
      </c>
      <c r="J44" s="16" t="s">
        <v>138</v>
      </c>
      <c r="K44" s="15">
        <v>-21367</v>
      </c>
      <c r="L44" s="15" t="s">
        <v>139</v>
      </c>
      <c r="M44" s="16" t="s">
        <v>74</v>
      </c>
      <c r="N44" s="16"/>
      <c r="O44" s="17" t="s">
        <v>75</v>
      </c>
      <c r="P44" s="17" t="s">
        <v>76</v>
      </c>
    </row>
    <row r="45" spans="1:16" ht="12.75" customHeight="1" thickBot="1" x14ac:dyDescent="0.25">
      <c r="A45" s="6" t="str">
        <f t="shared" si="6"/>
        <v> VB 7.72 </v>
      </c>
      <c r="B45" s="1" t="str">
        <f t="shared" si="7"/>
        <v>I</v>
      </c>
      <c r="C45" s="6">
        <f t="shared" si="8"/>
        <v>22699.83</v>
      </c>
      <c r="D45" s="2" t="str">
        <f t="shared" si="9"/>
        <v>vis</v>
      </c>
      <c r="E45" s="14">
        <f>VLOOKUP(C45,Active!C$21:E$972,3,FALSE)</f>
        <v>-2457.9820155759799</v>
      </c>
      <c r="F45" s="1" t="s">
        <v>68</v>
      </c>
      <c r="G45" s="2" t="str">
        <f t="shared" si="10"/>
        <v>22699.830</v>
      </c>
      <c r="H45" s="6">
        <f t="shared" si="11"/>
        <v>-20625</v>
      </c>
      <c r="I45" s="15" t="s">
        <v>140</v>
      </c>
      <c r="J45" s="16" t="s">
        <v>141</v>
      </c>
      <c r="K45" s="15">
        <v>-20625</v>
      </c>
      <c r="L45" s="15" t="s">
        <v>142</v>
      </c>
      <c r="M45" s="16" t="s">
        <v>74</v>
      </c>
      <c r="N45" s="16"/>
      <c r="O45" s="17" t="s">
        <v>75</v>
      </c>
      <c r="P45" s="17" t="s">
        <v>76</v>
      </c>
    </row>
    <row r="46" spans="1:16" ht="12.75" customHeight="1" thickBot="1" x14ac:dyDescent="0.25">
      <c r="A46" s="6" t="str">
        <f t="shared" si="6"/>
        <v> VB 7.72 </v>
      </c>
      <c r="B46" s="1" t="str">
        <f t="shared" si="7"/>
        <v>I</v>
      </c>
      <c r="C46" s="6">
        <f t="shared" si="8"/>
        <v>23111.55</v>
      </c>
      <c r="D46" s="2" t="str">
        <f t="shared" si="9"/>
        <v>vis</v>
      </c>
      <c r="E46" s="14">
        <f>VLOOKUP(C46,Active!C$21:E$972,3,FALSE)</f>
        <v>-2173.0383129273173</v>
      </c>
      <c r="F46" s="1" t="s">
        <v>68</v>
      </c>
      <c r="G46" s="2" t="str">
        <f t="shared" si="10"/>
        <v>23111.550</v>
      </c>
      <c r="H46" s="6">
        <f t="shared" si="11"/>
        <v>-20340</v>
      </c>
      <c r="I46" s="15" t="s">
        <v>143</v>
      </c>
      <c r="J46" s="16" t="s">
        <v>144</v>
      </c>
      <c r="K46" s="15">
        <v>-20340</v>
      </c>
      <c r="L46" s="15" t="s">
        <v>145</v>
      </c>
      <c r="M46" s="16" t="s">
        <v>74</v>
      </c>
      <c r="N46" s="16"/>
      <c r="O46" s="17" t="s">
        <v>75</v>
      </c>
      <c r="P46" s="17" t="s">
        <v>76</v>
      </c>
    </row>
    <row r="47" spans="1:16" ht="12.75" customHeight="1" thickBot="1" x14ac:dyDescent="0.25">
      <c r="A47" s="6" t="str">
        <f t="shared" si="6"/>
        <v> VB 7.72 </v>
      </c>
      <c r="B47" s="1" t="str">
        <f t="shared" si="7"/>
        <v>I</v>
      </c>
      <c r="C47" s="6">
        <f t="shared" si="8"/>
        <v>24118.731</v>
      </c>
      <c r="D47" s="2" t="str">
        <f t="shared" si="9"/>
        <v>vis</v>
      </c>
      <c r="E47" s="14">
        <f>VLOOKUP(C47,Active!C$21:E$972,3,FALSE)</f>
        <v>-1475.9872020330581</v>
      </c>
      <c r="F47" s="1" t="s">
        <v>68</v>
      </c>
      <c r="G47" s="2" t="str">
        <f t="shared" si="10"/>
        <v>24118.731</v>
      </c>
      <c r="H47" s="6">
        <f t="shared" si="11"/>
        <v>-19643</v>
      </c>
      <c r="I47" s="15" t="s">
        <v>146</v>
      </c>
      <c r="J47" s="16" t="s">
        <v>147</v>
      </c>
      <c r="K47" s="15">
        <v>-19643</v>
      </c>
      <c r="L47" s="15" t="s">
        <v>148</v>
      </c>
      <c r="M47" s="16" t="s">
        <v>74</v>
      </c>
      <c r="N47" s="16"/>
      <c r="O47" s="17" t="s">
        <v>75</v>
      </c>
      <c r="P47" s="17" t="s">
        <v>76</v>
      </c>
    </row>
    <row r="48" spans="1:16" ht="12.75" customHeight="1" thickBot="1" x14ac:dyDescent="0.25">
      <c r="A48" s="6" t="str">
        <f t="shared" si="6"/>
        <v> VB 7.72 </v>
      </c>
      <c r="B48" s="1" t="str">
        <f t="shared" si="7"/>
        <v>I</v>
      </c>
      <c r="C48" s="6">
        <f t="shared" si="8"/>
        <v>25573.773000000001</v>
      </c>
      <c r="D48" s="2" t="str">
        <f t="shared" si="9"/>
        <v>vis</v>
      </c>
      <c r="E48" s="14">
        <f>VLOOKUP(C48,Active!C$21:E$972,3,FALSE)</f>
        <v>-468.97987912108363</v>
      </c>
      <c r="F48" s="1" t="s">
        <v>68</v>
      </c>
      <c r="G48" s="2" t="str">
        <f t="shared" si="10"/>
        <v>25573.773</v>
      </c>
      <c r="H48" s="6">
        <f t="shared" si="11"/>
        <v>-18636</v>
      </c>
      <c r="I48" s="15" t="s">
        <v>149</v>
      </c>
      <c r="J48" s="16" t="s">
        <v>150</v>
      </c>
      <c r="K48" s="15">
        <v>-18636</v>
      </c>
      <c r="L48" s="15" t="s">
        <v>151</v>
      </c>
      <c r="M48" s="16" t="s">
        <v>74</v>
      </c>
      <c r="N48" s="16"/>
      <c r="O48" s="17" t="s">
        <v>75</v>
      </c>
      <c r="P48" s="17" t="s">
        <v>76</v>
      </c>
    </row>
    <row r="49" spans="1:16" ht="12.75" customHeight="1" thickBot="1" x14ac:dyDescent="0.25">
      <c r="A49" s="6" t="str">
        <f t="shared" si="6"/>
        <v> VB 7.72 </v>
      </c>
      <c r="B49" s="1" t="str">
        <f t="shared" si="7"/>
        <v>I</v>
      </c>
      <c r="C49" s="6">
        <f t="shared" si="8"/>
        <v>25599.710999999999</v>
      </c>
      <c r="D49" s="2" t="str">
        <f t="shared" si="9"/>
        <v>vis</v>
      </c>
      <c r="E49" s="14">
        <f>VLOOKUP(C49,Active!C$21:E$972,3,FALSE)</f>
        <v>-451.02867500347804</v>
      </c>
      <c r="F49" s="1" t="s">
        <v>68</v>
      </c>
      <c r="G49" s="2" t="str">
        <f t="shared" si="10"/>
        <v>25599.711</v>
      </c>
      <c r="H49" s="6">
        <f t="shared" si="11"/>
        <v>-18618</v>
      </c>
      <c r="I49" s="15" t="s">
        <v>152</v>
      </c>
      <c r="J49" s="16" t="s">
        <v>153</v>
      </c>
      <c r="K49" s="15">
        <v>-18618</v>
      </c>
      <c r="L49" s="15" t="s">
        <v>154</v>
      </c>
      <c r="M49" s="16" t="s">
        <v>74</v>
      </c>
      <c r="N49" s="16"/>
      <c r="O49" s="17" t="s">
        <v>75</v>
      </c>
      <c r="P49" s="17" t="s">
        <v>76</v>
      </c>
    </row>
    <row r="50" spans="1:16" ht="12.75" customHeight="1" thickBot="1" x14ac:dyDescent="0.25">
      <c r="A50" s="6" t="str">
        <f t="shared" si="6"/>
        <v> VB 7.72 </v>
      </c>
      <c r="B50" s="1" t="str">
        <f t="shared" si="7"/>
        <v>I</v>
      </c>
      <c r="C50" s="6">
        <f t="shared" si="8"/>
        <v>25602.663</v>
      </c>
      <c r="D50" s="2" t="str">
        <f t="shared" si="9"/>
        <v>vis</v>
      </c>
      <c r="E50" s="14">
        <f>VLOOKUP(C50,Active!C$21:E$972,3,FALSE)</f>
        <v>-448.98565107891966</v>
      </c>
      <c r="F50" s="1" t="s">
        <v>68</v>
      </c>
      <c r="G50" s="2" t="str">
        <f t="shared" si="10"/>
        <v>25602.663</v>
      </c>
      <c r="H50" s="6">
        <f t="shared" si="11"/>
        <v>-18616</v>
      </c>
      <c r="I50" s="15" t="s">
        <v>155</v>
      </c>
      <c r="J50" s="16" t="s">
        <v>156</v>
      </c>
      <c r="K50" s="15">
        <v>-18616</v>
      </c>
      <c r="L50" s="15" t="s">
        <v>157</v>
      </c>
      <c r="M50" s="16" t="s">
        <v>74</v>
      </c>
      <c r="N50" s="16"/>
      <c r="O50" s="17" t="s">
        <v>75</v>
      </c>
      <c r="P50" s="17" t="s">
        <v>76</v>
      </c>
    </row>
    <row r="51" spans="1:16" ht="12.75" customHeight="1" thickBot="1" x14ac:dyDescent="0.25">
      <c r="A51" s="6" t="str">
        <f t="shared" si="6"/>
        <v> VB 7.72 </v>
      </c>
      <c r="B51" s="1" t="str">
        <f t="shared" si="7"/>
        <v>I</v>
      </c>
      <c r="C51" s="6">
        <f t="shared" si="8"/>
        <v>25849.813999999998</v>
      </c>
      <c r="D51" s="2" t="str">
        <f t="shared" si="9"/>
        <v>vis</v>
      </c>
      <c r="E51" s="14">
        <f>VLOOKUP(C51,Active!C$21:E$972,3,FALSE)</f>
        <v>-277.93707181796697</v>
      </c>
      <c r="F51" s="1" t="s">
        <v>68</v>
      </c>
      <c r="G51" s="2" t="str">
        <f t="shared" si="10"/>
        <v>25849.814</v>
      </c>
      <c r="H51" s="6">
        <f t="shared" si="11"/>
        <v>-18445</v>
      </c>
      <c r="I51" s="15" t="s">
        <v>158</v>
      </c>
      <c r="J51" s="16" t="s">
        <v>159</v>
      </c>
      <c r="K51" s="15">
        <v>-18445</v>
      </c>
      <c r="L51" s="15" t="s">
        <v>160</v>
      </c>
      <c r="M51" s="16" t="s">
        <v>74</v>
      </c>
      <c r="N51" s="16"/>
      <c r="O51" s="17" t="s">
        <v>75</v>
      </c>
      <c r="P51" s="17" t="s">
        <v>76</v>
      </c>
    </row>
    <row r="52" spans="1:16" ht="12.75" customHeight="1" thickBot="1" x14ac:dyDescent="0.25">
      <c r="A52" s="6" t="str">
        <f t="shared" si="6"/>
        <v> VB 7.72 </v>
      </c>
      <c r="B52" s="1" t="str">
        <f t="shared" si="7"/>
        <v>I</v>
      </c>
      <c r="C52" s="6">
        <f t="shared" si="8"/>
        <v>25966.738000000001</v>
      </c>
      <c r="D52" s="2" t="str">
        <f t="shared" si="9"/>
        <v>vis</v>
      </c>
      <c r="E52" s="14">
        <f>VLOOKUP(C52,Active!C$21:E$972,3,FALSE)</f>
        <v>-197.01616078985759</v>
      </c>
      <c r="F52" s="1" t="s">
        <v>68</v>
      </c>
      <c r="G52" s="2" t="str">
        <f t="shared" si="10"/>
        <v>25966.738</v>
      </c>
      <c r="H52" s="6">
        <f t="shared" si="11"/>
        <v>-18364</v>
      </c>
      <c r="I52" s="15" t="s">
        <v>161</v>
      </c>
      <c r="J52" s="16" t="s">
        <v>162</v>
      </c>
      <c r="K52" s="15">
        <v>-18364</v>
      </c>
      <c r="L52" s="15" t="s">
        <v>163</v>
      </c>
      <c r="M52" s="16" t="s">
        <v>74</v>
      </c>
      <c r="N52" s="16"/>
      <c r="O52" s="17" t="s">
        <v>75</v>
      </c>
      <c r="P52" s="17" t="s">
        <v>76</v>
      </c>
    </row>
    <row r="53" spans="1:16" ht="12.75" customHeight="1" thickBot="1" x14ac:dyDescent="0.25">
      <c r="A53" s="6" t="str">
        <f t="shared" si="6"/>
        <v> VB 7.72 </v>
      </c>
      <c r="B53" s="1" t="str">
        <f t="shared" si="7"/>
        <v>I</v>
      </c>
      <c r="C53" s="6">
        <f t="shared" si="8"/>
        <v>25982.641</v>
      </c>
      <c r="D53" s="2" t="str">
        <f t="shared" si="9"/>
        <v>vis</v>
      </c>
      <c r="E53" s="14">
        <f>VLOOKUP(C53,Active!C$21:E$972,3,FALSE)</f>
        <v>-186.00999226945231</v>
      </c>
      <c r="F53" s="1" t="s">
        <v>68</v>
      </c>
      <c r="G53" s="2" t="str">
        <f t="shared" si="10"/>
        <v>25982.641</v>
      </c>
      <c r="H53" s="6">
        <f t="shared" si="11"/>
        <v>-18353</v>
      </c>
      <c r="I53" s="15" t="s">
        <v>164</v>
      </c>
      <c r="J53" s="16" t="s">
        <v>165</v>
      </c>
      <c r="K53" s="15">
        <v>-18353</v>
      </c>
      <c r="L53" s="15" t="s">
        <v>166</v>
      </c>
      <c r="M53" s="16" t="s">
        <v>74</v>
      </c>
      <c r="N53" s="16"/>
      <c r="O53" s="17" t="s">
        <v>75</v>
      </c>
      <c r="P53" s="17" t="s">
        <v>76</v>
      </c>
    </row>
    <row r="54" spans="1:16" ht="12.75" customHeight="1" thickBot="1" x14ac:dyDescent="0.25">
      <c r="A54" s="6" t="str">
        <f t="shared" si="6"/>
        <v> VB 5.13 </v>
      </c>
      <c r="B54" s="1" t="str">
        <f t="shared" si="7"/>
        <v>I</v>
      </c>
      <c r="C54" s="6">
        <f t="shared" si="8"/>
        <v>26027.53</v>
      </c>
      <c r="D54" s="2" t="str">
        <f t="shared" si="9"/>
        <v>vis</v>
      </c>
      <c r="E54" s="14">
        <f>VLOOKUP(C54,Active!C$21:E$972,3,FALSE)</f>
        <v>-154.94315590445751</v>
      </c>
      <c r="F54" s="1" t="s">
        <v>68</v>
      </c>
      <c r="G54" s="2" t="str">
        <f t="shared" si="10"/>
        <v>26027.530</v>
      </c>
      <c r="H54" s="6">
        <f t="shared" si="11"/>
        <v>-18322</v>
      </c>
      <c r="I54" s="15" t="s">
        <v>167</v>
      </c>
      <c r="J54" s="16" t="s">
        <v>168</v>
      </c>
      <c r="K54" s="15">
        <v>-18322</v>
      </c>
      <c r="L54" s="15" t="s">
        <v>169</v>
      </c>
      <c r="M54" s="16" t="s">
        <v>74</v>
      </c>
      <c r="N54" s="16"/>
      <c r="O54" s="17" t="s">
        <v>170</v>
      </c>
      <c r="P54" s="17" t="s">
        <v>171</v>
      </c>
    </row>
    <row r="55" spans="1:16" ht="12.75" customHeight="1" thickBot="1" x14ac:dyDescent="0.25">
      <c r="A55" s="6" t="str">
        <f t="shared" si="6"/>
        <v> VB 5.13 </v>
      </c>
      <c r="B55" s="1" t="str">
        <f t="shared" si="7"/>
        <v>I</v>
      </c>
      <c r="C55" s="6">
        <f t="shared" si="8"/>
        <v>26251.447</v>
      </c>
      <c r="D55" s="2" t="str">
        <f t="shared" si="9"/>
        <v>vis</v>
      </c>
      <c r="E55" s="14">
        <f>VLOOKUP(C55,Active!C$21:E$972,3,FALSE)</f>
        <v>2.5607007184676997E-2</v>
      </c>
      <c r="F55" s="1" t="s">
        <v>68</v>
      </c>
      <c r="G55" s="2" t="str">
        <f t="shared" si="10"/>
        <v>26251.447</v>
      </c>
      <c r="H55" s="6">
        <f t="shared" si="11"/>
        <v>-18167</v>
      </c>
      <c r="I55" s="15" t="s">
        <v>172</v>
      </c>
      <c r="J55" s="16" t="s">
        <v>173</v>
      </c>
      <c r="K55" s="15">
        <v>-18167</v>
      </c>
      <c r="L55" s="15" t="s">
        <v>174</v>
      </c>
      <c r="M55" s="16" t="s">
        <v>74</v>
      </c>
      <c r="N55" s="16"/>
      <c r="O55" s="17" t="s">
        <v>170</v>
      </c>
      <c r="P55" s="17" t="s">
        <v>171</v>
      </c>
    </row>
    <row r="56" spans="1:16" ht="12.75" customHeight="1" thickBot="1" x14ac:dyDescent="0.25">
      <c r="A56" s="6" t="str">
        <f t="shared" si="6"/>
        <v> VB 5.13 </v>
      </c>
      <c r="B56" s="1" t="str">
        <f t="shared" si="7"/>
        <v>I</v>
      </c>
      <c r="C56" s="6">
        <f t="shared" si="8"/>
        <v>26267.269</v>
      </c>
      <c r="D56" s="2" t="str">
        <f t="shared" si="9"/>
        <v>vis</v>
      </c>
      <c r="E56" s="14">
        <f>VLOOKUP(C56,Active!C$21:E$972,3,FALSE)</f>
        <v>10.975716944295332</v>
      </c>
      <c r="F56" s="1" t="s">
        <v>68</v>
      </c>
      <c r="G56" s="2" t="str">
        <f t="shared" si="10"/>
        <v>26267.269</v>
      </c>
      <c r="H56" s="6">
        <f t="shared" si="11"/>
        <v>-18156</v>
      </c>
      <c r="I56" s="15" t="s">
        <v>175</v>
      </c>
      <c r="J56" s="16" t="s">
        <v>176</v>
      </c>
      <c r="K56" s="15">
        <v>-18156</v>
      </c>
      <c r="L56" s="15" t="s">
        <v>177</v>
      </c>
      <c r="M56" s="16" t="s">
        <v>74</v>
      </c>
      <c r="N56" s="16"/>
      <c r="O56" s="17" t="s">
        <v>170</v>
      </c>
      <c r="P56" s="17" t="s">
        <v>171</v>
      </c>
    </row>
    <row r="57" spans="1:16" ht="12.75" customHeight="1" thickBot="1" x14ac:dyDescent="0.25">
      <c r="A57" s="6" t="str">
        <f t="shared" si="6"/>
        <v> VB 7.72 </v>
      </c>
      <c r="B57" s="1" t="str">
        <f t="shared" si="7"/>
        <v>II</v>
      </c>
      <c r="C57" s="6">
        <f t="shared" si="8"/>
        <v>26283.871999999999</v>
      </c>
      <c r="D57" s="2" t="str">
        <f t="shared" si="9"/>
        <v>vis</v>
      </c>
      <c r="E57" s="14">
        <f>VLOOKUP(C57,Active!C$21:E$972,3,FALSE)</f>
        <v>22.466342357380761</v>
      </c>
      <c r="F57" s="1" t="s">
        <v>68</v>
      </c>
      <c r="G57" s="2" t="str">
        <f t="shared" si="10"/>
        <v>26283.872</v>
      </c>
      <c r="H57" s="6">
        <f t="shared" si="11"/>
        <v>-18144.5</v>
      </c>
      <c r="I57" s="15" t="s">
        <v>178</v>
      </c>
      <c r="J57" s="16" t="s">
        <v>179</v>
      </c>
      <c r="K57" s="15">
        <v>-18144.5</v>
      </c>
      <c r="L57" s="15" t="s">
        <v>180</v>
      </c>
      <c r="M57" s="16" t="s">
        <v>74</v>
      </c>
      <c r="N57" s="16"/>
      <c r="O57" s="17" t="s">
        <v>75</v>
      </c>
      <c r="P57" s="17" t="s">
        <v>76</v>
      </c>
    </row>
    <row r="58" spans="1:16" ht="12.75" customHeight="1" thickBot="1" x14ac:dyDescent="0.25">
      <c r="A58" s="6" t="str">
        <f t="shared" si="6"/>
        <v> VB 7.72 </v>
      </c>
      <c r="B58" s="1" t="str">
        <f t="shared" si="7"/>
        <v>I</v>
      </c>
      <c r="C58" s="6">
        <f t="shared" si="8"/>
        <v>26362.723999999998</v>
      </c>
      <c r="D58" s="2" t="str">
        <f t="shared" si="9"/>
        <v>vis</v>
      </c>
      <c r="E58" s="14">
        <f>VLOOKUP(C58,Active!C$21:E$972,3,FALSE)</f>
        <v>77.038335073916699</v>
      </c>
      <c r="F58" s="1" t="s">
        <v>68</v>
      </c>
      <c r="G58" s="2" t="str">
        <f t="shared" si="10"/>
        <v>26362.724</v>
      </c>
      <c r="H58" s="6">
        <f t="shared" si="11"/>
        <v>-18090</v>
      </c>
      <c r="I58" s="15" t="s">
        <v>181</v>
      </c>
      <c r="J58" s="16" t="s">
        <v>182</v>
      </c>
      <c r="K58" s="15">
        <v>-18090</v>
      </c>
      <c r="L58" s="15" t="s">
        <v>183</v>
      </c>
      <c r="M58" s="16" t="s">
        <v>74</v>
      </c>
      <c r="N58" s="16"/>
      <c r="O58" s="17" t="s">
        <v>75</v>
      </c>
      <c r="P58" s="17" t="s">
        <v>76</v>
      </c>
    </row>
    <row r="59" spans="1:16" ht="12.75" customHeight="1" thickBot="1" x14ac:dyDescent="0.25">
      <c r="A59" s="6" t="str">
        <f t="shared" si="6"/>
        <v> VB 5.13 </v>
      </c>
      <c r="B59" s="1" t="str">
        <f t="shared" si="7"/>
        <v>I</v>
      </c>
      <c r="C59" s="6">
        <f t="shared" si="8"/>
        <v>26631.424999999999</v>
      </c>
      <c r="D59" s="2" t="str">
        <f t="shared" si="9"/>
        <v>vis</v>
      </c>
      <c r="E59" s="14">
        <f>VLOOKUP(C59,Active!C$21:E$972,3,FALSE)</f>
        <v>263.00126581665205</v>
      </c>
      <c r="F59" s="1" t="s">
        <v>68</v>
      </c>
      <c r="G59" s="2" t="str">
        <f t="shared" si="10"/>
        <v>26631.425</v>
      </c>
      <c r="H59" s="6">
        <f t="shared" si="11"/>
        <v>-17904</v>
      </c>
      <c r="I59" s="15" t="s">
        <v>184</v>
      </c>
      <c r="J59" s="16" t="s">
        <v>185</v>
      </c>
      <c r="K59" s="15">
        <v>-17904</v>
      </c>
      <c r="L59" s="15" t="s">
        <v>186</v>
      </c>
      <c r="M59" s="16" t="s">
        <v>74</v>
      </c>
      <c r="N59" s="16"/>
      <c r="O59" s="17" t="s">
        <v>170</v>
      </c>
      <c r="P59" s="17" t="s">
        <v>171</v>
      </c>
    </row>
    <row r="60" spans="1:16" ht="12.75" customHeight="1" thickBot="1" x14ac:dyDescent="0.25">
      <c r="A60" s="6" t="str">
        <f t="shared" si="6"/>
        <v> VB 7.72 </v>
      </c>
      <c r="B60" s="1" t="str">
        <f t="shared" si="7"/>
        <v>I</v>
      </c>
      <c r="C60" s="6">
        <f t="shared" si="8"/>
        <v>26648.902999999998</v>
      </c>
      <c r="D60" s="2" t="str">
        <f t="shared" si="9"/>
        <v>vis</v>
      </c>
      <c r="E60" s="14">
        <f>VLOOKUP(C60,Active!C$21:E$972,3,FALSE)</f>
        <v>275.09746234558702</v>
      </c>
      <c r="F60" s="1" t="s">
        <v>68</v>
      </c>
      <c r="G60" s="2" t="str">
        <f t="shared" si="10"/>
        <v>26648.903</v>
      </c>
      <c r="H60" s="6">
        <f t="shared" si="11"/>
        <v>-17892</v>
      </c>
      <c r="I60" s="15" t="s">
        <v>187</v>
      </c>
      <c r="J60" s="16" t="s">
        <v>188</v>
      </c>
      <c r="K60" s="15">
        <v>-17892</v>
      </c>
      <c r="L60" s="15" t="s">
        <v>189</v>
      </c>
      <c r="M60" s="16" t="s">
        <v>74</v>
      </c>
      <c r="N60" s="16"/>
      <c r="O60" s="17" t="s">
        <v>75</v>
      </c>
      <c r="P60" s="17" t="s">
        <v>76</v>
      </c>
    </row>
    <row r="61" spans="1:16" ht="12.75" customHeight="1" thickBot="1" x14ac:dyDescent="0.25">
      <c r="A61" s="6" t="str">
        <f t="shared" si="6"/>
        <v> VB 7.72 </v>
      </c>
      <c r="B61" s="1" t="str">
        <f t="shared" si="7"/>
        <v>I</v>
      </c>
      <c r="C61" s="6">
        <f t="shared" si="8"/>
        <v>27392.802</v>
      </c>
      <c r="D61" s="2" t="str">
        <f t="shared" si="9"/>
        <v>vis</v>
      </c>
      <c r="E61" s="14">
        <f>VLOOKUP(C61,Active!C$21:E$972,3,FALSE)</f>
        <v>789.93603092772787</v>
      </c>
      <c r="F61" s="1" t="s">
        <v>68</v>
      </c>
      <c r="G61" s="2" t="str">
        <f t="shared" si="10"/>
        <v>27392.802</v>
      </c>
      <c r="H61" s="6">
        <f t="shared" si="11"/>
        <v>-17377</v>
      </c>
      <c r="I61" s="15" t="s">
        <v>190</v>
      </c>
      <c r="J61" s="16" t="s">
        <v>191</v>
      </c>
      <c r="K61" s="15">
        <v>-17377</v>
      </c>
      <c r="L61" s="15" t="s">
        <v>192</v>
      </c>
      <c r="M61" s="16" t="s">
        <v>74</v>
      </c>
      <c r="N61" s="16"/>
      <c r="O61" s="17" t="s">
        <v>75</v>
      </c>
      <c r="P61" s="17" t="s">
        <v>76</v>
      </c>
    </row>
    <row r="62" spans="1:16" ht="12.75" customHeight="1" thickBot="1" x14ac:dyDescent="0.25">
      <c r="A62" s="6" t="str">
        <f t="shared" si="6"/>
        <v> VB 5.13 </v>
      </c>
      <c r="B62" s="1" t="str">
        <f t="shared" si="7"/>
        <v>I</v>
      </c>
      <c r="C62" s="6">
        <f t="shared" si="8"/>
        <v>27745.446</v>
      </c>
      <c r="D62" s="2" t="str">
        <f t="shared" si="9"/>
        <v>vis</v>
      </c>
      <c r="E62" s="14">
        <f>VLOOKUP(C62,Active!C$21:E$972,3,FALSE)</f>
        <v>1033.9943401593309</v>
      </c>
      <c r="F62" s="1" t="s">
        <v>68</v>
      </c>
      <c r="G62" s="2" t="str">
        <f t="shared" si="10"/>
        <v>27745.446</v>
      </c>
      <c r="H62" s="6">
        <f t="shared" si="11"/>
        <v>-17133</v>
      </c>
      <c r="I62" s="15" t="s">
        <v>193</v>
      </c>
      <c r="J62" s="16" t="s">
        <v>194</v>
      </c>
      <c r="K62" s="15">
        <v>-17133</v>
      </c>
      <c r="L62" s="15" t="s">
        <v>195</v>
      </c>
      <c r="M62" s="16" t="s">
        <v>74</v>
      </c>
      <c r="N62" s="16"/>
      <c r="O62" s="17" t="s">
        <v>170</v>
      </c>
      <c r="P62" s="17" t="s">
        <v>171</v>
      </c>
    </row>
    <row r="63" spans="1:16" ht="12.75" customHeight="1" thickBot="1" x14ac:dyDescent="0.25">
      <c r="A63" s="6" t="str">
        <f t="shared" si="6"/>
        <v> VB 7.72 </v>
      </c>
      <c r="B63" s="1" t="str">
        <f t="shared" si="7"/>
        <v>I</v>
      </c>
      <c r="C63" s="6">
        <f t="shared" si="8"/>
        <v>28229.546999999999</v>
      </c>
      <c r="D63" s="2" t="str">
        <f t="shared" si="9"/>
        <v>vis</v>
      </c>
      <c r="E63" s="14">
        <f>VLOOKUP(C63,Active!C$21:E$972,3,FALSE)</f>
        <v>1369.0315775923452</v>
      </c>
      <c r="F63" s="1" t="s">
        <v>68</v>
      </c>
      <c r="G63" s="2" t="str">
        <f t="shared" si="10"/>
        <v>28229.547</v>
      </c>
      <c r="H63" s="6">
        <f t="shared" si="11"/>
        <v>-16798</v>
      </c>
      <c r="I63" s="15" t="s">
        <v>196</v>
      </c>
      <c r="J63" s="16" t="s">
        <v>197</v>
      </c>
      <c r="K63" s="15">
        <v>-16798</v>
      </c>
      <c r="L63" s="15" t="s">
        <v>85</v>
      </c>
      <c r="M63" s="16" t="s">
        <v>74</v>
      </c>
      <c r="N63" s="16"/>
      <c r="O63" s="17" t="s">
        <v>75</v>
      </c>
      <c r="P63" s="17" t="s">
        <v>76</v>
      </c>
    </row>
    <row r="64" spans="1:16" ht="12.75" customHeight="1" thickBot="1" x14ac:dyDescent="0.25">
      <c r="A64" s="6" t="str">
        <f t="shared" si="6"/>
        <v> VB 5.13 </v>
      </c>
      <c r="B64" s="1" t="str">
        <f t="shared" si="7"/>
        <v>I</v>
      </c>
      <c r="C64" s="6">
        <f t="shared" si="8"/>
        <v>28245.368999999999</v>
      </c>
      <c r="D64" s="2" t="str">
        <f t="shared" si="9"/>
        <v>vis</v>
      </c>
      <c r="E64" s="14">
        <f>VLOOKUP(C64,Active!C$21:E$972,3,FALSE)</f>
        <v>1379.9816875294559</v>
      </c>
      <c r="F64" s="1" t="s">
        <v>68</v>
      </c>
      <c r="G64" s="2" t="str">
        <f t="shared" si="10"/>
        <v>28245.369</v>
      </c>
      <c r="H64" s="6">
        <f t="shared" si="11"/>
        <v>-16787</v>
      </c>
      <c r="I64" s="15" t="s">
        <v>198</v>
      </c>
      <c r="J64" s="16" t="s">
        <v>199</v>
      </c>
      <c r="K64" s="15">
        <v>-16787</v>
      </c>
      <c r="L64" s="15" t="s">
        <v>200</v>
      </c>
      <c r="M64" s="16" t="s">
        <v>74</v>
      </c>
      <c r="N64" s="16"/>
      <c r="O64" s="17" t="s">
        <v>170</v>
      </c>
      <c r="P64" s="17" t="s">
        <v>171</v>
      </c>
    </row>
    <row r="65" spans="1:16" ht="12.75" customHeight="1" thickBot="1" x14ac:dyDescent="0.25">
      <c r="A65" s="6" t="str">
        <f t="shared" si="6"/>
        <v> VB 5.13 </v>
      </c>
      <c r="B65" s="1" t="str">
        <f t="shared" si="7"/>
        <v>I</v>
      </c>
      <c r="C65" s="6">
        <f t="shared" si="8"/>
        <v>28248.324000000001</v>
      </c>
      <c r="D65" s="2" t="str">
        <f t="shared" si="9"/>
        <v>vis</v>
      </c>
      <c r="E65" s="14">
        <f>VLOOKUP(C65,Active!C$21:E$972,3,FALSE)</f>
        <v>1382.0267876978405</v>
      </c>
      <c r="F65" s="1" t="s">
        <v>68</v>
      </c>
      <c r="G65" s="2" t="str">
        <f t="shared" si="10"/>
        <v>28248.324</v>
      </c>
      <c r="H65" s="6">
        <f t="shared" si="11"/>
        <v>-16785</v>
      </c>
      <c r="I65" s="15" t="s">
        <v>201</v>
      </c>
      <c r="J65" s="16" t="s">
        <v>202</v>
      </c>
      <c r="K65" s="15">
        <v>-16785</v>
      </c>
      <c r="L65" s="15" t="s">
        <v>203</v>
      </c>
      <c r="M65" s="16" t="s">
        <v>74</v>
      </c>
      <c r="N65" s="16"/>
      <c r="O65" s="17" t="s">
        <v>170</v>
      </c>
      <c r="P65" s="17" t="s">
        <v>171</v>
      </c>
    </row>
    <row r="66" spans="1:16" ht="12.75" customHeight="1" thickBot="1" x14ac:dyDescent="0.25">
      <c r="A66" s="6" t="str">
        <f t="shared" si="6"/>
        <v> VB 5.13 </v>
      </c>
      <c r="B66" s="1" t="str">
        <f t="shared" si="7"/>
        <v>I</v>
      </c>
      <c r="C66" s="6">
        <f t="shared" si="8"/>
        <v>28424.554</v>
      </c>
      <c r="D66" s="2" t="str">
        <f t="shared" si="9"/>
        <v>vis</v>
      </c>
      <c r="E66" s="14">
        <f>VLOOKUP(C66,Active!C$21:E$972,3,FALSE)</f>
        <v>1503.9922708363181</v>
      </c>
      <c r="F66" s="1" t="s">
        <v>68</v>
      </c>
      <c r="G66" s="2" t="str">
        <f t="shared" si="10"/>
        <v>28424.554</v>
      </c>
      <c r="H66" s="6">
        <f t="shared" si="11"/>
        <v>-16663</v>
      </c>
      <c r="I66" s="15" t="s">
        <v>204</v>
      </c>
      <c r="J66" s="16" t="s">
        <v>205</v>
      </c>
      <c r="K66" s="15">
        <v>-16663</v>
      </c>
      <c r="L66" s="15" t="s">
        <v>206</v>
      </c>
      <c r="M66" s="16" t="s">
        <v>74</v>
      </c>
      <c r="N66" s="16"/>
      <c r="O66" s="17" t="s">
        <v>170</v>
      </c>
      <c r="P66" s="17" t="s">
        <v>171</v>
      </c>
    </row>
    <row r="67" spans="1:16" ht="12.75" customHeight="1" thickBot="1" x14ac:dyDescent="0.25">
      <c r="A67" s="6" t="str">
        <f t="shared" si="6"/>
        <v> VB 7.72 </v>
      </c>
      <c r="B67" s="1" t="str">
        <f t="shared" si="7"/>
        <v>I</v>
      </c>
      <c r="C67" s="6">
        <f t="shared" si="8"/>
        <v>28895.712</v>
      </c>
      <c r="D67" s="2" t="str">
        <f t="shared" si="9"/>
        <v>vis</v>
      </c>
      <c r="E67" s="14">
        <f>VLOOKUP(C67,Active!C$21:E$972,3,FALSE)</f>
        <v>1830.0719003236861</v>
      </c>
      <c r="F67" s="1" t="s">
        <v>68</v>
      </c>
      <c r="G67" s="2" t="str">
        <f t="shared" si="10"/>
        <v>28895.712</v>
      </c>
      <c r="H67" s="6">
        <f t="shared" si="11"/>
        <v>-16337</v>
      </c>
      <c r="I67" s="15" t="s">
        <v>207</v>
      </c>
      <c r="J67" s="16" t="s">
        <v>208</v>
      </c>
      <c r="K67" s="15">
        <v>-16337</v>
      </c>
      <c r="L67" s="15" t="s">
        <v>209</v>
      </c>
      <c r="M67" s="16" t="s">
        <v>74</v>
      </c>
      <c r="N67" s="16"/>
      <c r="O67" s="17" t="s">
        <v>75</v>
      </c>
      <c r="P67" s="17" t="s">
        <v>76</v>
      </c>
    </row>
    <row r="68" spans="1:16" ht="12.75" customHeight="1" thickBot="1" x14ac:dyDescent="0.25">
      <c r="A68" s="6" t="str">
        <f t="shared" si="6"/>
        <v> VB 7.72 </v>
      </c>
      <c r="B68" s="1" t="str">
        <f t="shared" si="7"/>
        <v>I</v>
      </c>
      <c r="C68" s="6">
        <f t="shared" si="8"/>
        <v>28908.583999999999</v>
      </c>
      <c r="D68" s="2" t="str">
        <f t="shared" si="9"/>
        <v>vis</v>
      </c>
      <c r="E68" s="14">
        <f>VLOOKUP(C68,Active!C$21:E$972,3,FALSE)</f>
        <v>1838.9803704987892</v>
      </c>
      <c r="F68" s="1" t="s">
        <v>68</v>
      </c>
      <c r="G68" s="2" t="str">
        <f t="shared" si="10"/>
        <v>28908.584</v>
      </c>
      <c r="H68" s="6">
        <f t="shared" si="11"/>
        <v>-16328</v>
      </c>
      <c r="I68" s="15" t="s">
        <v>210</v>
      </c>
      <c r="J68" s="16" t="s">
        <v>211</v>
      </c>
      <c r="K68" s="15">
        <v>-16328</v>
      </c>
      <c r="L68" s="15" t="s">
        <v>212</v>
      </c>
      <c r="M68" s="16" t="s">
        <v>74</v>
      </c>
      <c r="N68" s="16"/>
      <c r="O68" s="17" t="s">
        <v>75</v>
      </c>
      <c r="P68" s="17" t="s">
        <v>76</v>
      </c>
    </row>
    <row r="69" spans="1:16" ht="12.75" customHeight="1" thickBot="1" x14ac:dyDescent="0.25">
      <c r="A69" s="6" t="str">
        <f t="shared" si="6"/>
        <v> VB 7.72 </v>
      </c>
      <c r="B69" s="1" t="str">
        <f t="shared" si="7"/>
        <v>I</v>
      </c>
      <c r="C69" s="6">
        <f t="shared" si="8"/>
        <v>28937.579000000002</v>
      </c>
      <c r="D69" s="2" t="str">
        <f t="shared" si="9"/>
        <v>vis</v>
      </c>
      <c r="E69" s="14">
        <f>VLOOKUP(C69,Active!C$21:E$972,3,FALSE)</f>
        <v>1859.0472670748575</v>
      </c>
      <c r="F69" s="1" t="s">
        <v>68</v>
      </c>
      <c r="G69" s="2" t="str">
        <f t="shared" si="10"/>
        <v>28937.579</v>
      </c>
      <c r="H69" s="6">
        <f t="shared" si="11"/>
        <v>-16308</v>
      </c>
      <c r="I69" s="15" t="s">
        <v>213</v>
      </c>
      <c r="J69" s="16" t="s">
        <v>214</v>
      </c>
      <c r="K69" s="15">
        <v>-16308</v>
      </c>
      <c r="L69" s="15" t="s">
        <v>215</v>
      </c>
      <c r="M69" s="16" t="s">
        <v>74</v>
      </c>
      <c r="N69" s="16"/>
      <c r="O69" s="17" t="s">
        <v>75</v>
      </c>
      <c r="P69" s="17" t="s">
        <v>76</v>
      </c>
    </row>
    <row r="70" spans="1:16" ht="12.75" customHeight="1" thickBot="1" x14ac:dyDescent="0.25">
      <c r="A70" s="6" t="str">
        <f t="shared" si="6"/>
        <v> VB 5.13 </v>
      </c>
      <c r="B70" s="1" t="str">
        <f t="shared" si="7"/>
        <v>I</v>
      </c>
      <c r="C70" s="6">
        <f t="shared" si="8"/>
        <v>29193.321</v>
      </c>
      <c r="D70" s="2" t="str">
        <f t="shared" si="9"/>
        <v>vis</v>
      </c>
      <c r="E70" s="14">
        <f>VLOOKUP(C70,Active!C$21:E$972,3,FALSE)</f>
        <v>2036.0415165715401</v>
      </c>
      <c r="F70" s="1" t="s">
        <v>68</v>
      </c>
      <c r="G70" s="2" t="str">
        <f t="shared" si="10"/>
        <v>29193.321</v>
      </c>
      <c r="H70" s="6">
        <f t="shared" si="11"/>
        <v>-16131</v>
      </c>
      <c r="I70" s="15" t="s">
        <v>216</v>
      </c>
      <c r="J70" s="16" t="s">
        <v>217</v>
      </c>
      <c r="K70" s="15">
        <v>-16131</v>
      </c>
      <c r="L70" s="15" t="s">
        <v>218</v>
      </c>
      <c r="M70" s="16" t="s">
        <v>74</v>
      </c>
      <c r="N70" s="16"/>
      <c r="O70" s="17" t="s">
        <v>170</v>
      </c>
      <c r="P70" s="17" t="s">
        <v>171</v>
      </c>
    </row>
    <row r="71" spans="1:16" ht="12.75" customHeight="1" thickBot="1" x14ac:dyDescent="0.25">
      <c r="A71" s="6" t="str">
        <f t="shared" si="6"/>
        <v> VB 7.72 </v>
      </c>
      <c r="B71" s="1" t="str">
        <f t="shared" si="7"/>
        <v>I</v>
      </c>
      <c r="C71" s="6">
        <f t="shared" si="8"/>
        <v>29204.819</v>
      </c>
      <c r="D71" s="2" t="str">
        <f t="shared" si="9"/>
        <v>vis</v>
      </c>
      <c r="E71" s="14">
        <f>VLOOKUP(C71,Active!C$21:E$972,3,FALSE)</f>
        <v>2043.9990670744407</v>
      </c>
      <c r="F71" s="1" t="s">
        <v>68</v>
      </c>
      <c r="G71" s="2" t="str">
        <f t="shared" si="10"/>
        <v>29204.819</v>
      </c>
      <c r="H71" s="6">
        <f t="shared" si="11"/>
        <v>-16123</v>
      </c>
      <c r="I71" s="15" t="s">
        <v>219</v>
      </c>
      <c r="J71" s="16" t="s">
        <v>220</v>
      </c>
      <c r="K71" s="15">
        <v>-16123</v>
      </c>
      <c r="L71" s="15" t="s">
        <v>221</v>
      </c>
      <c r="M71" s="16" t="s">
        <v>74</v>
      </c>
      <c r="N71" s="16"/>
      <c r="O71" s="17" t="s">
        <v>75</v>
      </c>
      <c r="P71" s="17" t="s">
        <v>76</v>
      </c>
    </row>
    <row r="72" spans="1:16" ht="12.75" customHeight="1" thickBot="1" x14ac:dyDescent="0.25">
      <c r="A72" s="6" t="str">
        <f t="shared" si="6"/>
        <v> VB 7.72 </v>
      </c>
      <c r="B72" s="1" t="str">
        <f t="shared" si="7"/>
        <v>I</v>
      </c>
      <c r="C72" s="6">
        <f t="shared" si="8"/>
        <v>29441.727999999999</v>
      </c>
      <c r="D72" s="2" t="str">
        <f t="shared" si="9"/>
        <v>vis</v>
      </c>
      <c r="E72" s="14">
        <f>VLOOKUP(C72,Active!C$21:E$972,3,FALSE)</f>
        <v>2207.9593499142161</v>
      </c>
      <c r="F72" s="1" t="s">
        <v>68</v>
      </c>
      <c r="G72" s="2" t="str">
        <f t="shared" si="10"/>
        <v>29441.728</v>
      </c>
      <c r="H72" s="6">
        <f t="shared" si="11"/>
        <v>-15959</v>
      </c>
      <c r="I72" s="15" t="s">
        <v>222</v>
      </c>
      <c r="J72" s="16" t="s">
        <v>223</v>
      </c>
      <c r="K72" s="15">
        <v>-15959</v>
      </c>
      <c r="L72" s="15" t="s">
        <v>180</v>
      </c>
      <c r="M72" s="16" t="s">
        <v>74</v>
      </c>
      <c r="N72" s="16"/>
      <c r="O72" s="17" t="s">
        <v>75</v>
      </c>
      <c r="P72" s="17" t="s">
        <v>76</v>
      </c>
    </row>
    <row r="73" spans="1:16" ht="12.75" customHeight="1" thickBot="1" x14ac:dyDescent="0.25">
      <c r="A73" s="6" t="str">
        <f t="shared" si="6"/>
        <v> VB 7.72 </v>
      </c>
      <c r="B73" s="1" t="str">
        <f t="shared" si="7"/>
        <v>I</v>
      </c>
      <c r="C73" s="6">
        <f t="shared" si="8"/>
        <v>29457.615000000002</v>
      </c>
      <c r="D73" s="2" t="str">
        <f t="shared" si="9"/>
        <v>vis</v>
      </c>
      <c r="E73" s="14">
        <f>VLOOKUP(C73,Active!C$21:E$972,3,FALSE)</f>
        <v>2218.9544451342199</v>
      </c>
      <c r="F73" s="1" t="s">
        <v>68</v>
      </c>
      <c r="G73" s="2" t="str">
        <f t="shared" si="10"/>
        <v>29457.615</v>
      </c>
      <c r="H73" s="6">
        <f t="shared" si="11"/>
        <v>-15948</v>
      </c>
      <c r="I73" s="15" t="s">
        <v>224</v>
      </c>
      <c r="J73" s="16" t="s">
        <v>225</v>
      </c>
      <c r="K73" s="15">
        <v>-15948</v>
      </c>
      <c r="L73" s="15" t="s">
        <v>226</v>
      </c>
      <c r="M73" s="16" t="s">
        <v>74</v>
      </c>
      <c r="N73" s="16"/>
      <c r="O73" s="17" t="s">
        <v>75</v>
      </c>
      <c r="P73" s="17" t="s">
        <v>76</v>
      </c>
    </row>
    <row r="74" spans="1:16" ht="12.75" customHeight="1" thickBot="1" x14ac:dyDescent="0.25">
      <c r="A74" s="6" t="str">
        <f t="shared" si="6"/>
        <v> VB 7.72 </v>
      </c>
      <c r="B74" s="1" t="str">
        <f t="shared" si="7"/>
        <v>I</v>
      </c>
      <c r="C74" s="6">
        <f t="shared" si="8"/>
        <v>29629.695</v>
      </c>
      <c r="D74" s="2" t="str">
        <f t="shared" si="9"/>
        <v>vis</v>
      </c>
      <c r="E74" s="14">
        <f>VLOOKUP(C74,Active!C$21:E$972,3,FALSE)</f>
        <v>2338.0477909803813</v>
      </c>
      <c r="F74" s="1" t="s">
        <v>68</v>
      </c>
      <c r="G74" s="2" t="str">
        <f t="shared" si="10"/>
        <v>29629.695</v>
      </c>
      <c r="H74" s="6">
        <f t="shared" si="11"/>
        <v>-15829</v>
      </c>
      <c r="I74" s="15" t="s">
        <v>227</v>
      </c>
      <c r="J74" s="16" t="s">
        <v>228</v>
      </c>
      <c r="K74" s="15">
        <v>-15829</v>
      </c>
      <c r="L74" s="15" t="s">
        <v>169</v>
      </c>
      <c r="M74" s="16" t="s">
        <v>74</v>
      </c>
      <c r="N74" s="16"/>
      <c r="O74" s="17" t="s">
        <v>75</v>
      </c>
      <c r="P74" s="17" t="s">
        <v>76</v>
      </c>
    </row>
    <row r="75" spans="1:16" ht="12.75" customHeight="1" thickBot="1" x14ac:dyDescent="0.25">
      <c r="A75" s="6" t="str">
        <f t="shared" ref="A75:A89" si="12">P75</f>
        <v> VB 7.72 </v>
      </c>
      <c r="B75" s="1" t="str">
        <f t="shared" ref="B75:B89" si="13">IF(H75=INT(H75),"I","II")</f>
        <v>I</v>
      </c>
      <c r="C75" s="6">
        <f t="shared" ref="C75:C89" si="14">1*G75</f>
        <v>29925.825000000001</v>
      </c>
      <c r="D75" s="2" t="str">
        <f t="shared" ref="D75:D89" si="15">VLOOKUP(F75,I$1:J$5,2,FALSE)</f>
        <v>vis</v>
      </c>
      <c r="E75" s="14">
        <f>VLOOKUP(C75,Active!C$21:E$972,3,FALSE)</f>
        <v>2542.9938190221314</v>
      </c>
      <c r="F75" s="1" t="s">
        <v>68</v>
      </c>
      <c r="G75" s="2" t="str">
        <f t="shared" ref="G75:G89" si="16">MID(I75,3,LEN(I75)-3)</f>
        <v>29925.825</v>
      </c>
      <c r="H75" s="6">
        <f t="shared" ref="H75:H89" si="17">1*K75</f>
        <v>-15624</v>
      </c>
      <c r="I75" s="15" t="s">
        <v>229</v>
      </c>
      <c r="J75" s="16" t="s">
        <v>230</v>
      </c>
      <c r="K75" s="15">
        <v>-15624</v>
      </c>
      <c r="L75" s="15" t="s">
        <v>231</v>
      </c>
      <c r="M75" s="16" t="s">
        <v>74</v>
      </c>
      <c r="N75" s="16"/>
      <c r="O75" s="17" t="s">
        <v>75</v>
      </c>
      <c r="P75" s="17" t="s">
        <v>76</v>
      </c>
    </row>
    <row r="76" spans="1:16" ht="12.75" customHeight="1" thickBot="1" x14ac:dyDescent="0.25">
      <c r="A76" s="6" t="str">
        <f t="shared" si="12"/>
        <v> VB 7.72 </v>
      </c>
      <c r="B76" s="1" t="str">
        <f t="shared" si="13"/>
        <v>I</v>
      </c>
      <c r="C76" s="6">
        <f t="shared" si="14"/>
        <v>30077.561000000002</v>
      </c>
      <c r="D76" s="2" t="str">
        <f t="shared" si="15"/>
        <v>vis</v>
      </c>
      <c r="E76" s="14">
        <f>VLOOKUP(C76,Active!C$21:E$972,3,FALSE)</f>
        <v>2648.0074634044736</v>
      </c>
      <c r="F76" s="1" t="s">
        <v>68</v>
      </c>
      <c r="G76" s="2" t="str">
        <f t="shared" si="16"/>
        <v>30077.561</v>
      </c>
      <c r="H76" s="6">
        <f t="shared" si="17"/>
        <v>-15519</v>
      </c>
      <c r="I76" s="15" t="s">
        <v>232</v>
      </c>
      <c r="J76" s="16" t="s">
        <v>233</v>
      </c>
      <c r="K76" s="15">
        <v>-15519</v>
      </c>
      <c r="L76" s="15" t="s">
        <v>234</v>
      </c>
      <c r="M76" s="16" t="s">
        <v>74</v>
      </c>
      <c r="N76" s="16"/>
      <c r="O76" s="17" t="s">
        <v>75</v>
      </c>
      <c r="P76" s="17" t="s">
        <v>76</v>
      </c>
    </row>
    <row r="77" spans="1:16" ht="12.75" customHeight="1" thickBot="1" x14ac:dyDescent="0.25">
      <c r="A77" s="6" t="str">
        <f t="shared" si="12"/>
        <v> VB 7.72 </v>
      </c>
      <c r="B77" s="1" t="str">
        <f t="shared" si="13"/>
        <v>I</v>
      </c>
      <c r="C77" s="6">
        <f t="shared" si="14"/>
        <v>30682.873</v>
      </c>
      <c r="D77" s="2" t="str">
        <f t="shared" si="15"/>
        <v>vis</v>
      </c>
      <c r="E77" s="14">
        <f>VLOOKUP(C77,Active!C$21:E$972,3,FALSE)</f>
        <v>3066.9325642926201</v>
      </c>
      <c r="F77" s="1" t="s">
        <v>68</v>
      </c>
      <c r="G77" s="2" t="str">
        <f t="shared" si="16"/>
        <v>30682.873</v>
      </c>
      <c r="H77" s="6">
        <f t="shared" si="17"/>
        <v>-15100</v>
      </c>
      <c r="I77" s="15" t="s">
        <v>235</v>
      </c>
      <c r="J77" s="16" t="s">
        <v>236</v>
      </c>
      <c r="K77" s="15">
        <v>-15100</v>
      </c>
      <c r="L77" s="15" t="s">
        <v>237</v>
      </c>
      <c r="M77" s="16" t="s">
        <v>74</v>
      </c>
      <c r="N77" s="16"/>
      <c r="O77" s="17" t="s">
        <v>75</v>
      </c>
      <c r="P77" s="17" t="s">
        <v>76</v>
      </c>
    </row>
    <row r="78" spans="1:16" ht="12.75" customHeight="1" thickBot="1" x14ac:dyDescent="0.25">
      <c r="A78" s="6" t="str">
        <f t="shared" si="12"/>
        <v> VB 7.72 </v>
      </c>
      <c r="B78" s="1" t="str">
        <f t="shared" si="13"/>
        <v>I</v>
      </c>
      <c r="C78" s="6">
        <f t="shared" si="14"/>
        <v>31081.696</v>
      </c>
      <c r="D78" s="2" t="str">
        <f t="shared" si="15"/>
        <v>vis</v>
      </c>
      <c r="E78" s="14">
        <f>VLOOKUP(C78,Active!C$21:E$972,3,FALSE)</f>
        <v>3342.9504947342998</v>
      </c>
      <c r="F78" s="1" t="s">
        <v>68</v>
      </c>
      <c r="G78" s="2" t="str">
        <f t="shared" si="16"/>
        <v>31081.696</v>
      </c>
      <c r="H78" s="6">
        <f t="shared" si="17"/>
        <v>-14824</v>
      </c>
      <c r="I78" s="15" t="s">
        <v>238</v>
      </c>
      <c r="J78" s="16" t="s">
        <v>239</v>
      </c>
      <c r="K78" s="15">
        <v>-14824</v>
      </c>
      <c r="L78" s="15" t="s">
        <v>226</v>
      </c>
      <c r="M78" s="16" t="s">
        <v>74</v>
      </c>
      <c r="N78" s="16"/>
      <c r="O78" s="17" t="s">
        <v>75</v>
      </c>
      <c r="P78" s="17" t="s">
        <v>76</v>
      </c>
    </row>
    <row r="79" spans="1:16" ht="12.75" customHeight="1" thickBot="1" x14ac:dyDescent="0.25">
      <c r="A79" s="6" t="str">
        <f t="shared" si="12"/>
        <v> VB 7.72 </v>
      </c>
      <c r="B79" s="1" t="str">
        <f t="shared" si="13"/>
        <v>I</v>
      </c>
      <c r="C79" s="6">
        <f t="shared" si="14"/>
        <v>31438.745999999999</v>
      </c>
      <c r="D79" s="2" t="str">
        <f t="shared" si="15"/>
        <v>vis</v>
      </c>
      <c r="E79" s="14">
        <f>VLOOKUP(C79,Active!C$21:E$972,3,FALSE)</f>
        <v>3590.0581140646827</v>
      </c>
      <c r="F79" s="1" t="s">
        <v>68</v>
      </c>
      <c r="G79" s="2" t="str">
        <f t="shared" si="16"/>
        <v>31438.746</v>
      </c>
      <c r="H79" s="6">
        <f t="shared" si="17"/>
        <v>-14577</v>
      </c>
      <c r="I79" s="15" t="s">
        <v>240</v>
      </c>
      <c r="J79" s="16" t="s">
        <v>241</v>
      </c>
      <c r="K79" s="15">
        <v>-14577</v>
      </c>
      <c r="L79" s="15" t="s">
        <v>242</v>
      </c>
      <c r="M79" s="16" t="s">
        <v>74</v>
      </c>
      <c r="N79" s="16"/>
      <c r="O79" s="17" t="s">
        <v>75</v>
      </c>
      <c r="P79" s="17" t="s">
        <v>76</v>
      </c>
    </row>
    <row r="80" spans="1:16" ht="12.75" customHeight="1" thickBot="1" x14ac:dyDescent="0.25">
      <c r="A80" s="6" t="str">
        <f t="shared" si="12"/>
        <v> VB 7.72 </v>
      </c>
      <c r="B80" s="1" t="str">
        <f t="shared" si="13"/>
        <v>I</v>
      </c>
      <c r="C80" s="6">
        <f t="shared" si="14"/>
        <v>31490.605</v>
      </c>
      <c r="D80" s="2" t="str">
        <f t="shared" si="15"/>
        <v>vis</v>
      </c>
      <c r="E80" s="14">
        <f>VLOOKUP(C80,Active!C$21:E$972,3,FALSE)</f>
        <v>3625.9487569182174</v>
      </c>
      <c r="F80" s="1" t="s">
        <v>68</v>
      </c>
      <c r="G80" s="2" t="str">
        <f t="shared" si="16"/>
        <v>31490.605</v>
      </c>
      <c r="H80" s="6">
        <f t="shared" si="17"/>
        <v>-14541</v>
      </c>
      <c r="I80" s="15" t="s">
        <v>243</v>
      </c>
      <c r="J80" s="16" t="s">
        <v>244</v>
      </c>
      <c r="K80" s="15">
        <v>-14541</v>
      </c>
      <c r="L80" s="15" t="s">
        <v>103</v>
      </c>
      <c r="M80" s="16" t="s">
        <v>74</v>
      </c>
      <c r="N80" s="16"/>
      <c r="O80" s="17" t="s">
        <v>75</v>
      </c>
      <c r="P80" s="17" t="s">
        <v>76</v>
      </c>
    </row>
    <row r="81" spans="1:16" ht="12.75" customHeight="1" thickBot="1" x14ac:dyDescent="0.25">
      <c r="A81" s="6" t="str">
        <f t="shared" si="12"/>
        <v> VB 7.72 </v>
      </c>
      <c r="B81" s="1" t="str">
        <f t="shared" si="13"/>
        <v>I</v>
      </c>
      <c r="C81" s="6">
        <f t="shared" si="14"/>
        <v>31847.567999999999</v>
      </c>
      <c r="D81" s="2" t="str">
        <f t="shared" si="15"/>
        <v>vis</v>
      </c>
      <c r="E81" s="14">
        <f>VLOOKUP(C81,Active!C$21:E$972,3,FALSE)</f>
        <v>3872.9961651776534</v>
      </c>
      <c r="F81" s="1" t="s">
        <v>68</v>
      </c>
      <c r="G81" s="2" t="str">
        <f t="shared" si="16"/>
        <v>31847.568</v>
      </c>
      <c r="H81" s="6">
        <f t="shared" si="17"/>
        <v>-14294</v>
      </c>
      <c r="I81" s="15" t="s">
        <v>245</v>
      </c>
      <c r="J81" s="16" t="s">
        <v>246</v>
      </c>
      <c r="K81" s="15">
        <v>-14294</v>
      </c>
      <c r="L81" s="15" t="s">
        <v>142</v>
      </c>
      <c r="M81" s="16" t="s">
        <v>74</v>
      </c>
      <c r="N81" s="16"/>
      <c r="O81" s="17" t="s">
        <v>75</v>
      </c>
      <c r="P81" s="17" t="s">
        <v>76</v>
      </c>
    </row>
    <row r="82" spans="1:16" ht="12.75" customHeight="1" thickBot="1" x14ac:dyDescent="0.25">
      <c r="A82" s="6" t="str">
        <f t="shared" si="12"/>
        <v> VB 7.72 </v>
      </c>
      <c r="B82" s="1" t="str">
        <f t="shared" si="13"/>
        <v>I</v>
      </c>
      <c r="C82" s="6">
        <f t="shared" si="14"/>
        <v>32169.776000000002</v>
      </c>
      <c r="D82" s="2" t="str">
        <f t="shared" si="15"/>
        <v>vis</v>
      </c>
      <c r="E82" s="14">
        <f>VLOOKUP(C82,Active!C$21:E$972,3,FALSE)</f>
        <v>4095.9902887155467</v>
      </c>
      <c r="F82" s="1" t="s">
        <v>68</v>
      </c>
      <c r="G82" s="2" t="str">
        <f t="shared" si="16"/>
        <v>32169.776</v>
      </c>
      <c r="H82" s="6">
        <f t="shared" si="17"/>
        <v>-14071</v>
      </c>
      <c r="I82" s="15" t="s">
        <v>247</v>
      </c>
      <c r="J82" s="16" t="s">
        <v>248</v>
      </c>
      <c r="K82" s="15">
        <v>-14071</v>
      </c>
      <c r="L82" s="15" t="s">
        <v>249</v>
      </c>
      <c r="M82" s="16" t="s">
        <v>74</v>
      </c>
      <c r="N82" s="16"/>
      <c r="O82" s="17" t="s">
        <v>75</v>
      </c>
      <c r="P82" s="17" t="s">
        <v>76</v>
      </c>
    </row>
    <row r="83" spans="1:16" ht="12.75" customHeight="1" thickBot="1" x14ac:dyDescent="0.25">
      <c r="A83" s="6" t="str">
        <f t="shared" si="12"/>
        <v> VB 7.72 </v>
      </c>
      <c r="B83" s="1" t="str">
        <f t="shared" si="13"/>
        <v>I</v>
      </c>
      <c r="C83" s="6">
        <f t="shared" si="14"/>
        <v>32510.83</v>
      </c>
      <c r="D83" s="2" t="str">
        <f t="shared" si="15"/>
        <v>vis</v>
      </c>
      <c r="E83" s="14">
        <f>VLOOKUP(C83,Active!C$21:E$972,3,FALSE)</f>
        <v>4332.0273759669253</v>
      </c>
      <c r="F83" s="1" t="s">
        <v>68</v>
      </c>
      <c r="G83" s="2" t="str">
        <f t="shared" si="16"/>
        <v>32510.830</v>
      </c>
      <c r="H83" s="6">
        <f t="shared" si="17"/>
        <v>-13835</v>
      </c>
      <c r="I83" s="15" t="s">
        <v>250</v>
      </c>
      <c r="J83" s="16" t="s">
        <v>251</v>
      </c>
      <c r="K83" s="15">
        <v>-13835</v>
      </c>
      <c r="L83" s="15" t="s">
        <v>252</v>
      </c>
      <c r="M83" s="16" t="s">
        <v>74</v>
      </c>
      <c r="N83" s="16"/>
      <c r="O83" s="17" t="s">
        <v>75</v>
      </c>
      <c r="P83" s="17" t="s">
        <v>76</v>
      </c>
    </row>
    <row r="84" spans="1:16" ht="12.75" customHeight="1" thickBot="1" x14ac:dyDescent="0.25">
      <c r="A84" s="6" t="str">
        <f t="shared" si="12"/>
        <v> VB 5.13 </v>
      </c>
      <c r="B84" s="1" t="str">
        <f t="shared" si="13"/>
        <v>I</v>
      </c>
      <c r="C84" s="6">
        <f t="shared" si="14"/>
        <v>36598.434000000001</v>
      </c>
      <c r="D84" s="2" t="str">
        <f t="shared" si="15"/>
        <v>vis</v>
      </c>
      <c r="E84" s="14">
        <f>VLOOKUP(C84,Active!C$21:E$972,3,FALSE)</f>
        <v>7160.981565031072</v>
      </c>
      <c r="F84" s="1" t="s">
        <v>68</v>
      </c>
      <c r="G84" s="2" t="str">
        <f t="shared" si="16"/>
        <v>36598.434</v>
      </c>
      <c r="H84" s="6">
        <f t="shared" si="17"/>
        <v>-11006</v>
      </c>
      <c r="I84" s="15" t="s">
        <v>253</v>
      </c>
      <c r="J84" s="16" t="s">
        <v>254</v>
      </c>
      <c r="K84" s="15">
        <v>-11006</v>
      </c>
      <c r="L84" s="15" t="s">
        <v>221</v>
      </c>
      <c r="M84" s="16" t="s">
        <v>74</v>
      </c>
      <c r="N84" s="16"/>
      <c r="O84" s="17" t="s">
        <v>170</v>
      </c>
      <c r="P84" s="17" t="s">
        <v>171</v>
      </c>
    </row>
    <row r="85" spans="1:16" ht="12.75" customHeight="1" thickBot="1" x14ac:dyDescent="0.25">
      <c r="A85" s="6" t="str">
        <f t="shared" si="12"/>
        <v> VB 5.13 </v>
      </c>
      <c r="B85" s="1" t="str">
        <f t="shared" si="13"/>
        <v>I</v>
      </c>
      <c r="C85" s="6">
        <f t="shared" si="14"/>
        <v>37319.438000000002</v>
      </c>
      <c r="D85" s="2" t="str">
        <f t="shared" si="15"/>
        <v>vis</v>
      </c>
      <c r="E85" s="14">
        <f>VLOOKUP(C85,Active!C$21:E$972,3,FALSE)</f>
        <v>7659.9749328162115</v>
      </c>
      <c r="F85" s="1" t="s">
        <v>68</v>
      </c>
      <c r="G85" s="2" t="str">
        <f t="shared" si="16"/>
        <v>37319.438</v>
      </c>
      <c r="H85" s="6">
        <f t="shared" si="17"/>
        <v>-10507</v>
      </c>
      <c r="I85" s="15" t="s">
        <v>255</v>
      </c>
      <c r="J85" s="16" t="s">
        <v>256</v>
      </c>
      <c r="K85" s="15">
        <v>-10507</v>
      </c>
      <c r="L85" s="15" t="s">
        <v>136</v>
      </c>
      <c r="M85" s="16" t="s">
        <v>74</v>
      </c>
      <c r="N85" s="16"/>
      <c r="O85" s="17" t="s">
        <v>170</v>
      </c>
      <c r="P85" s="17" t="s">
        <v>171</v>
      </c>
    </row>
    <row r="86" spans="1:16" ht="12.75" customHeight="1" thickBot="1" x14ac:dyDescent="0.25">
      <c r="A86" s="6" t="str">
        <f t="shared" si="12"/>
        <v> VB 5.13 </v>
      </c>
      <c r="B86" s="1" t="str">
        <f t="shared" si="13"/>
        <v>I</v>
      </c>
      <c r="C86" s="6">
        <f t="shared" si="14"/>
        <v>37319.483999999997</v>
      </c>
      <c r="D86" s="2" t="str">
        <f t="shared" si="15"/>
        <v>vis</v>
      </c>
      <c r="E86" s="14">
        <f>VLOOKUP(C86,Active!C$21:E$972,3,FALSE)</f>
        <v>7660.0067685548702</v>
      </c>
      <c r="F86" s="1" t="s">
        <v>68</v>
      </c>
      <c r="G86" s="2" t="str">
        <f t="shared" si="16"/>
        <v>37319.484</v>
      </c>
      <c r="H86" s="6">
        <f t="shared" si="17"/>
        <v>-10507</v>
      </c>
      <c r="I86" s="15" t="s">
        <v>257</v>
      </c>
      <c r="J86" s="16" t="s">
        <v>258</v>
      </c>
      <c r="K86" s="15">
        <v>-10507</v>
      </c>
      <c r="L86" s="15" t="s">
        <v>133</v>
      </c>
      <c r="M86" s="16" t="s">
        <v>74</v>
      </c>
      <c r="N86" s="16"/>
      <c r="O86" s="17" t="s">
        <v>170</v>
      </c>
      <c r="P86" s="17" t="s">
        <v>171</v>
      </c>
    </row>
    <row r="87" spans="1:16" ht="12.75" customHeight="1" thickBot="1" x14ac:dyDescent="0.25">
      <c r="A87" s="6" t="str">
        <f t="shared" si="12"/>
        <v> VB 5.13 </v>
      </c>
      <c r="B87" s="1" t="str">
        <f t="shared" si="13"/>
        <v>I</v>
      </c>
      <c r="C87" s="6">
        <f t="shared" si="14"/>
        <v>37351.277000000002</v>
      </c>
      <c r="D87" s="2" t="str">
        <f t="shared" si="15"/>
        <v>vis</v>
      </c>
      <c r="E87" s="14">
        <f>VLOOKUP(C87,Active!C$21:E$972,3,FALSE)</f>
        <v>7682.0101085391079</v>
      </c>
      <c r="F87" s="1" t="s">
        <v>68</v>
      </c>
      <c r="G87" s="2" t="str">
        <f t="shared" si="16"/>
        <v>37351.277</v>
      </c>
      <c r="H87" s="6">
        <f t="shared" si="17"/>
        <v>-10485</v>
      </c>
      <c r="I87" s="15" t="s">
        <v>259</v>
      </c>
      <c r="J87" s="16" t="s">
        <v>260</v>
      </c>
      <c r="K87" s="15">
        <v>-10485</v>
      </c>
      <c r="L87" s="15" t="s">
        <v>85</v>
      </c>
      <c r="M87" s="16" t="s">
        <v>74</v>
      </c>
      <c r="N87" s="16"/>
      <c r="O87" s="17" t="s">
        <v>170</v>
      </c>
      <c r="P87" s="17" t="s">
        <v>171</v>
      </c>
    </row>
    <row r="88" spans="1:16" ht="12.75" customHeight="1" thickBot="1" x14ac:dyDescent="0.25">
      <c r="A88" s="6" t="str">
        <f t="shared" si="12"/>
        <v> BBS 127 </v>
      </c>
      <c r="B88" s="1" t="str">
        <f t="shared" si="13"/>
        <v>I</v>
      </c>
      <c r="C88" s="6">
        <f t="shared" si="14"/>
        <v>52252.625999999997</v>
      </c>
      <c r="D88" s="2" t="str">
        <f t="shared" si="15"/>
        <v>vis</v>
      </c>
      <c r="E88" s="14">
        <f>VLOOKUP(C88,Active!C$21:E$972,3,FALSE)</f>
        <v>17994.954727503376</v>
      </c>
      <c r="F88" s="1" t="str">
        <f>LEFT(M88,1)</f>
        <v>V</v>
      </c>
      <c r="G88" s="2" t="str">
        <f t="shared" si="16"/>
        <v>52252.626</v>
      </c>
      <c r="H88" s="6">
        <f t="shared" si="17"/>
        <v>-172</v>
      </c>
      <c r="I88" s="15" t="s">
        <v>281</v>
      </c>
      <c r="J88" s="16" t="s">
        <v>282</v>
      </c>
      <c r="K88" s="15">
        <v>-172</v>
      </c>
      <c r="L88" s="15" t="s">
        <v>283</v>
      </c>
      <c r="M88" s="16" t="s">
        <v>264</v>
      </c>
      <c r="N88" s="16"/>
      <c r="O88" s="17" t="s">
        <v>265</v>
      </c>
      <c r="P88" s="17" t="s">
        <v>284</v>
      </c>
    </row>
    <row r="89" spans="1:16" ht="12.75" customHeight="1" thickBot="1" x14ac:dyDescent="0.25">
      <c r="A89" s="6" t="str">
        <f t="shared" si="12"/>
        <v>OEJV 0107 </v>
      </c>
      <c r="B89" s="1" t="str">
        <f t="shared" si="13"/>
        <v>I</v>
      </c>
      <c r="C89" s="6">
        <f t="shared" si="14"/>
        <v>54934.3894</v>
      </c>
      <c r="D89" s="2" t="str">
        <f t="shared" si="15"/>
        <v>vis</v>
      </c>
      <c r="E89" s="14" t="e">
        <f>VLOOKUP(C89,Active!C$21:E$972,3,FALSE)</f>
        <v>#N/A</v>
      </c>
      <c r="F89" s="1" t="s">
        <v>68</v>
      </c>
      <c r="G89" s="2" t="str">
        <f t="shared" si="16"/>
        <v>54934.3894</v>
      </c>
      <c r="H89" s="6">
        <f t="shared" si="17"/>
        <v>1684</v>
      </c>
      <c r="I89" s="15" t="s">
        <v>308</v>
      </c>
      <c r="J89" s="16" t="s">
        <v>309</v>
      </c>
      <c r="K89" s="15" t="s">
        <v>310</v>
      </c>
      <c r="L89" s="15" t="s">
        <v>311</v>
      </c>
      <c r="M89" s="16" t="s">
        <v>293</v>
      </c>
      <c r="N89" s="16" t="s">
        <v>42</v>
      </c>
      <c r="O89" s="17" t="s">
        <v>312</v>
      </c>
      <c r="P89" s="18" t="s">
        <v>313</v>
      </c>
    </row>
    <row r="90" spans="1:16" x14ac:dyDescent="0.2">
      <c r="B90" s="1"/>
      <c r="F90" s="1"/>
    </row>
    <row r="91" spans="1:16" x14ac:dyDescent="0.2">
      <c r="B91" s="1"/>
      <c r="F91" s="1"/>
    </row>
    <row r="92" spans="1:16" x14ac:dyDescent="0.2">
      <c r="B92" s="1"/>
      <c r="F92" s="1"/>
    </row>
    <row r="93" spans="1:16" x14ac:dyDescent="0.2">
      <c r="B93" s="1"/>
      <c r="F93" s="1"/>
    </row>
    <row r="94" spans="1:16" x14ac:dyDescent="0.2">
      <c r="B94" s="1"/>
      <c r="F94" s="1"/>
    </row>
    <row r="95" spans="1:16" x14ac:dyDescent="0.2">
      <c r="B95" s="1"/>
      <c r="F95" s="1"/>
    </row>
    <row r="96" spans="1:1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</sheetData>
  <phoneticPr fontId="8" type="noConversion"/>
  <hyperlinks>
    <hyperlink ref="A3" r:id="rId1"/>
    <hyperlink ref="P12" r:id="rId2" display="http://www.bav-astro.de/sfs/BAVM_link.php?BAVMnr=79"/>
    <hyperlink ref="P15" r:id="rId3" display="http://www.konkoly.hu/cgi-bin/IBVS?5694"/>
    <hyperlink ref="P16" r:id="rId4" display="http://www.bav-astro.de/sfs/BAVM_link.php?BAVMnr=201"/>
    <hyperlink ref="P17" r:id="rId5" display="http://www.konkoly.hu/cgi-bin/IBVS?5871"/>
    <hyperlink ref="P18" r:id="rId6" display="http://www.bav-astro.de/sfs/BAVM_link.php?BAVMnr=214"/>
    <hyperlink ref="P89" r:id="rId7" display="http://var.astro.cz/oejv/issues/oejv0107.pdf"/>
    <hyperlink ref="P19" r:id="rId8" display="http://www.konkoly.hu/cgi-bin/IBVS?5992"/>
    <hyperlink ref="P20" r:id="rId9" display="http://www.konkoly.hu/cgi-bin/IBVS?6011"/>
    <hyperlink ref="P21" r:id="rId10" display="http://www.bav-astro.de/sfs/BAVM_link.php?BAVMnr=228"/>
    <hyperlink ref="P22" r:id="rId11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2024-01-15T05:41:41Z</dcterms:modified>
</cp:coreProperties>
</file>