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3F39012-80E6-481A-94E3-9A6224C4B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Q27" i="1"/>
  <c r="D9" i="1"/>
  <c r="C9" i="1"/>
  <c r="Q24" i="1"/>
  <c r="Q25" i="1"/>
  <c r="Q22" i="1"/>
  <c r="Q23" i="1"/>
  <c r="C7" i="1"/>
  <c r="E26" i="1" s="1"/>
  <c r="F26" i="1" s="1"/>
  <c r="G26" i="1" s="1"/>
  <c r="K26" i="1" s="1"/>
  <c r="C8" i="1"/>
  <c r="E24" i="1"/>
  <c r="F24" i="1"/>
  <c r="G24" i="1" s="1"/>
  <c r="K24" i="1" s="1"/>
  <c r="F17" i="1"/>
  <c r="C17" i="1"/>
  <c r="Q21" i="1"/>
  <c r="E21" i="1"/>
  <c r="F21" i="1" s="1"/>
  <c r="G21" i="1" s="1"/>
  <c r="K21" i="1" s="1"/>
  <c r="E22" i="1"/>
  <c r="F22" i="1" s="1"/>
  <c r="G22" i="1" s="1"/>
  <c r="K22" i="1" s="1"/>
  <c r="E23" i="1"/>
  <c r="F23" i="1"/>
  <c r="G23" i="1" s="1"/>
  <c r="K23" i="1" s="1"/>
  <c r="E25" i="1" l="1"/>
  <c r="F25" i="1" s="1"/>
  <c r="G25" i="1" s="1"/>
  <c r="E27" i="1"/>
  <c r="F27" i="1" s="1"/>
  <c r="C11" i="1"/>
  <c r="C12" i="1"/>
  <c r="C16" i="1" l="1"/>
  <c r="D18" i="1" s="1"/>
  <c r="C15" i="1"/>
  <c r="C18" i="1" s="1"/>
  <c r="O25" i="1"/>
  <c r="O27" i="1"/>
  <c r="O21" i="1"/>
  <c r="O26" i="1"/>
  <c r="O22" i="1"/>
  <c r="O24" i="1"/>
  <c r="O23" i="1"/>
  <c r="I25" i="1"/>
  <c r="F18" i="1" l="1"/>
  <c r="F19" i="1" s="1"/>
</calcChain>
</file>

<file path=xl/sharedStrings.xml><?xml version="1.0" encoding="utf-8"?>
<sst xmlns="http://schemas.openxmlformats.org/spreadsheetml/2006/main" count="62" uniqueCount="48">
  <si>
    <t>OEJV 0181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</si>
  <si>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</si>
  <si>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</si>
  <si>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</si>
  <si>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</si>
  <si>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</si>
  <si>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</si>
  <si>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</si>
  <si>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</si>
  <si>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</si>
  <si>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</si>
  <si>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</si>
  <si>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</si>
  <si>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</si>
  <si>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</si>
  <si>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</si>
  <si>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</si>
  <si>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</si>
  <si>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</si>
  <si>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</si>
  <si>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</si>
  <si>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</si>
  <si>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</si>
  <si>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</si>
  <si>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</si>
  <si>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</si>
  <si>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</si>
  <si>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</si>
  <si>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</si>
  <si>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</si>
  <si>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</si>
  <si>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</si>
  <si>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</si>
  <si>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</si>
  <si>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</si>
  <si>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</si>
  <si>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</si>
  <si>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EA</t>
  </si>
  <si>
    <t>IBVS 5686 Eph.</t>
  </si>
  <si>
    <t>IBVS 5686</t>
  </si>
  <si>
    <t>IBVS 6114</t>
  </si>
  <si>
    <t>I</t>
  </si>
  <si>
    <t>DT Cam / GSC 0595-0869</t>
  </si>
  <si>
    <t>vis</t>
  </si>
  <si>
    <t>OEJV 0179</t>
  </si>
  <si>
    <t>JBAV, 55</t>
  </si>
  <si>
    <t>II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</si>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</sst>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/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DT Cam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1-4516-93E6-6983716455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2.0750000010593794E-2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1-4516-93E6-6983716455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F1-4516-93E6-6983716455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2.1020000007410999E-2</c:v>
                </c:pt>
                <c:pt idx="2">
                  <c:v>2.0029999999678694E-2</c:v>
                </c:pt>
                <c:pt idx="3">
                  <c:v>1.9910000002710149E-2</c:v>
                </c:pt>
                <c:pt idx="5">
                  <c:v>1.9749999904888682E-2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F1-4516-93E6-6983716455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F1-4516-93E6-6983716455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F1-4516-93E6-6983716455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1.1E-4</c:v>
                  </c:pt>
                  <c:pt idx="2">
                    <c:v>1.6000000000000001E-4</c:v>
                  </c:pt>
                  <c:pt idx="3">
                    <c:v>1E-4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F1-4516-93E6-6983716455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529</c:v>
                </c:pt>
                <c:pt idx="2">
                  <c:v>545</c:v>
                </c:pt>
                <c:pt idx="3">
                  <c:v>620</c:v>
                </c:pt>
                <c:pt idx="4">
                  <c:v>626.5</c:v>
                </c:pt>
                <c:pt idx="5">
                  <c:v>754.5</c:v>
                </c:pt>
                <c:pt idx="6">
                  <c:v>756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1.7267993801463512E-3</c:v>
                </c:pt>
                <c:pt idx="1">
                  <c:v>1.7398824982712148E-2</c:v>
                </c:pt>
                <c:pt idx="2">
                  <c:v>1.7872837099235879E-2</c:v>
                </c:pt>
                <c:pt idx="3">
                  <c:v>2.0094768895440859E-2</c:v>
                </c:pt>
                <c:pt idx="4">
                  <c:v>2.0287336317778626E-2</c:v>
                </c:pt>
                <c:pt idx="5">
                  <c:v>2.407943324996846E-2</c:v>
                </c:pt>
                <c:pt idx="6">
                  <c:v>2.4123871885892559E-2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F1-4516-93E6-69837164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841696"/>
        <c:axId val="1"/>
      </c:scatterChart>
      <c:valAx>
        <c:axId val="457841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841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7F211E-33FE-34D4-077A-10C135E39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29"/>
      <c r="F1" s="30"/>
      <c r="G1" s="29"/>
      <c r="H1" s="31"/>
      <c r="I1" s="32"/>
      <c r="J1" s="32"/>
      <c r="K1" s="33"/>
      <c r="L1" s="34"/>
    </row>
    <row r="2" spans="1:12" x14ac:dyDescent="0.2">
      <c r="A2" t="s">
        <v>26</v>
      </c>
      <c r="B2" t="s">
        <v>37</v>
      </c>
      <c r="C2" s="3"/>
      <c r="D2" s="10"/>
    </row>
    <row r="3" spans="1:12" ht="13.5" thickBot="1" x14ac:dyDescent="0.25"/>
    <row r="4" spans="1:12" ht="14.25" thickTop="1" thickBot="1" x14ac:dyDescent="0.25">
      <c r="A4" s="28" t="s">
        <v>38</v>
      </c>
      <c r="C4" s="8">
        <v>48501.354999999996</v>
      </c>
      <c r="D4" s="9">
        <v>14.1325</v>
      </c>
    </row>
    <row r="5" spans="1:12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12" x14ac:dyDescent="0.2">
      <c r="A6" s="5" t="s">
        <v>4</v>
      </c>
    </row>
    <row r="7" spans="1:12" x14ac:dyDescent="0.2">
      <c r="A7" t="s">
        <v>5</v>
      </c>
      <c r="C7">
        <f>+C4</f>
        <v>48501.354999999996</v>
      </c>
    </row>
    <row r="8" spans="1:12" x14ac:dyDescent="0.2">
      <c r="A8" t="s">
        <v>6</v>
      </c>
      <c r="C8">
        <f>+D4</f>
        <v>14.1325</v>
      </c>
    </row>
    <row r="9" spans="1:12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12" x14ac:dyDescent="0.2">
      <c r="A11" s="12" t="s">
        <v>18</v>
      </c>
      <c r="B11" s="12"/>
      <c r="C11" s="23">
        <f ca="1">INTERCEPT(INDIRECT($D$9):G992,INDIRECT($C$9):F992)</f>
        <v>1.7267993801463512E-3</v>
      </c>
      <c r="D11" s="3"/>
      <c r="E11" s="12"/>
    </row>
    <row r="12" spans="1:12" x14ac:dyDescent="0.2">
      <c r="A12" s="12" t="s">
        <v>19</v>
      </c>
      <c r="B12" s="12"/>
      <c r="C12" s="23">
        <f ca="1">SLOPE(INDIRECT($D$9):G992,INDIRECT($C$9):F992)</f>
        <v>2.9625757282733078E-5</v>
      </c>
      <c r="D12" s="3"/>
      <c r="E12" s="12"/>
    </row>
    <row r="13" spans="1:12" x14ac:dyDescent="0.2">
      <c r="A13" s="12" t="s">
        <v>21</v>
      </c>
      <c r="B13" s="12"/>
      <c r="C13" s="3" t="s">
        <v>16</v>
      </c>
    </row>
    <row r="14" spans="1:12" x14ac:dyDescent="0.2">
      <c r="A14" s="12"/>
      <c r="B14" s="12"/>
      <c r="C14" s="12"/>
    </row>
    <row r="15" spans="1:12" x14ac:dyDescent="0.2">
      <c r="A15" s="14" t="s">
        <v>20</v>
      </c>
      <c r="B15" s="12"/>
      <c r="C15" s="15">
        <f ca="1">(C7+C11)+(C8+C12)*INT(MAX(F21:F3533))</f>
        <v>59185.549123871882</v>
      </c>
      <c r="E15" s="3"/>
      <c r="F15" s="12"/>
    </row>
    <row r="16" spans="1:12" x14ac:dyDescent="0.2">
      <c r="A16" s="18" t="s">
        <v>7</v>
      </c>
      <c r="B16" s="12"/>
      <c r="C16" s="19">
        <f ca="1">+C8+C12</f>
        <v>14.132529625757282</v>
      </c>
      <c r="E16" s="12"/>
      <c r="F16" s="12"/>
    </row>
    <row r="17" spans="1:20" ht="13.5" thickBot="1" x14ac:dyDescent="0.25">
      <c r="A17" s="16" t="s">
        <v>30</v>
      </c>
      <c r="B17" s="12"/>
      <c r="C17" s="12">
        <f>COUNT(C21:C2191)</f>
        <v>7</v>
      </c>
      <c r="E17" s="16" t="s">
        <v>33</v>
      </c>
      <c r="F17" s="17">
        <f ca="1">TODAY()+15018.5-B5/24</f>
        <v>60324.5</v>
      </c>
    </row>
    <row r="18" spans="1:20" ht="14.25" thickTop="1" thickBot="1" x14ac:dyDescent="0.25">
      <c r="A18" s="18" t="s">
        <v>8</v>
      </c>
      <c r="B18" s="12"/>
      <c r="C18" s="21">
        <f ca="1">+C15</f>
        <v>59185.549123871882</v>
      </c>
      <c r="D18" s="22">
        <f ca="1">+C16</f>
        <v>14.132529625757282</v>
      </c>
      <c r="E18" s="16" t="s">
        <v>34</v>
      </c>
      <c r="F18" s="17">
        <f ca="1">ROUND(2*(F17-C15)/C16,0)/2+1</f>
        <v>81.5</v>
      </c>
    </row>
    <row r="19" spans="1:20" ht="13.5" thickTop="1" x14ac:dyDescent="0.2">
      <c r="E19" s="16" t="s">
        <v>35</v>
      </c>
      <c r="F19" s="20">
        <f ca="1">+C15+C16*F18-15018.5-C5/24</f>
        <v>45319.24612170444</v>
      </c>
    </row>
    <row r="20" spans="1:20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43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T20" s="46" t="s">
        <v>47</v>
      </c>
    </row>
    <row r="21" spans="1:20" x14ac:dyDescent="0.2">
      <c r="A21" t="s">
        <v>39</v>
      </c>
      <c r="C21" s="10">
        <v>48501.354999999996</v>
      </c>
      <c r="D21" s="10" t="s">
        <v>16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1.7267993801463512E-3</v>
      </c>
      <c r="Q21" s="2">
        <f>+C21-15018.5</f>
        <v>33482.854999999996</v>
      </c>
      <c r="R21" t="s">
        <v>2</v>
      </c>
    </row>
    <row r="22" spans="1:20" x14ac:dyDescent="0.2">
      <c r="A22" s="35" t="s">
        <v>40</v>
      </c>
      <c r="B22" s="36" t="s">
        <v>41</v>
      </c>
      <c r="C22" s="35">
        <v>55977.468520000002</v>
      </c>
      <c r="D22" s="35">
        <v>1.1E-4</v>
      </c>
      <c r="E22">
        <f>+(C22-C$7)/C$8</f>
        <v>529.00148735184905</v>
      </c>
      <c r="F22">
        <f>ROUND(2*E22,0)/2</f>
        <v>529</v>
      </c>
      <c r="G22">
        <f>+C22-(C$7+F22*C$8)</f>
        <v>2.1020000007410999E-2</v>
      </c>
      <c r="K22">
        <f>+G22</f>
        <v>2.1020000007410999E-2</v>
      </c>
      <c r="O22">
        <f ca="1">+C$11+C$12*$F22</f>
        <v>1.7398824982712148E-2</v>
      </c>
      <c r="Q22" s="2">
        <f>+C22-15018.5</f>
        <v>40958.968520000002</v>
      </c>
      <c r="R22" t="s">
        <v>2</v>
      </c>
    </row>
    <row r="23" spans="1:20" x14ac:dyDescent="0.2">
      <c r="A23" s="35" t="s">
        <v>40</v>
      </c>
      <c r="B23" s="36" t="s">
        <v>41</v>
      </c>
      <c r="C23" s="35">
        <v>56203.587529999997</v>
      </c>
      <c r="D23" s="35">
        <v>1.6000000000000001E-4</v>
      </c>
      <c r="E23">
        <f>+(C23-C$7)/C$8</f>
        <v>545.0014173005485</v>
      </c>
      <c r="F23">
        <f>ROUND(2*E23,0)/2</f>
        <v>545</v>
      </c>
      <c r="G23">
        <f>+C23-(C$7+F23*C$8)</f>
        <v>2.0029999999678694E-2</v>
      </c>
      <c r="K23">
        <f>+G23</f>
        <v>2.0029999999678694E-2</v>
      </c>
      <c r="O23">
        <f ca="1">+C$11+C$12*$F23</f>
        <v>1.7872837099235879E-2</v>
      </c>
      <c r="Q23" s="2">
        <f>+C23-15018.5</f>
        <v>41185.087529999997</v>
      </c>
      <c r="R23" t="s">
        <v>2</v>
      </c>
    </row>
    <row r="24" spans="1:20" x14ac:dyDescent="0.2">
      <c r="A24" s="37" t="s">
        <v>44</v>
      </c>
      <c r="B24" s="38" t="s">
        <v>41</v>
      </c>
      <c r="C24" s="39">
        <v>57263.52491</v>
      </c>
      <c r="D24" s="39">
        <v>1E-4</v>
      </c>
      <c r="E24">
        <f>+(C24-C$7)/C$8</f>
        <v>620.00140880948197</v>
      </c>
      <c r="F24">
        <f>ROUND(2*E24,0)/2</f>
        <v>620</v>
      </c>
      <c r="G24">
        <f>+C24-(C$7+F24*C$8)</f>
        <v>1.9910000002710149E-2</v>
      </c>
      <c r="K24">
        <f>+G24</f>
        <v>1.9910000002710149E-2</v>
      </c>
      <c r="O24">
        <f ca="1">+C$11+C$12*$F24</f>
        <v>2.0094768895440859E-2</v>
      </c>
      <c r="Q24" s="2">
        <f>+C24-15018.5</f>
        <v>42245.02491</v>
      </c>
      <c r="R24" t="s">
        <v>2</v>
      </c>
    </row>
    <row r="25" spans="1:20" x14ac:dyDescent="0.2">
      <c r="A25" s="40" t="s">
        <v>0</v>
      </c>
      <c r="B25" s="41" t="s">
        <v>41</v>
      </c>
      <c r="C25" s="42">
        <v>57355.387000000002</v>
      </c>
      <c r="D25" s="43">
        <v>0.01</v>
      </c>
      <c r="E25">
        <f>+(C25-C$7)/C$8</f>
        <v>626.501468246949</v>
      </c>
      <c r="F25">
        <f>ROUND(2*E25,0)/2</f>
        <v>626.5</v>
      </c>
      <c r="G25">
        <f>+C25-(C$7+F25*C$8)</f>
        <v>2.0750000010593794E-2</v>
      </c>
      <c r="I25">
        <f>+G25</f>
        <v>2.0750000010593794E-2</v>
      </c>
      <c r="O25">
        <f ca="1">+C$11+C$12*$F25</f>
        <v>2.0287336317778626E-2</v>
      </c>
      <c r="Q25" s="2">
        <f>+C25-15018.5</f>
        <v>42336.887000000002</v>
      </c>
      <c r="R25" t="s">
        <v>43</v>
      </c>
    </row>
    <row r="26" spans="1:20" x14ac:dyDescent="0.2">
      <c r="A26" s="44" t="s">
        <v>45</v>
      </c>
      <c r="B26" s="45" t="s">
        <v>41</v>
      </c>
      <c r="C26" s="47">
        <v>59164.345999999903</v>
      </c>
      <c r="D26" s="48">
        <v>5.0000000000000001E-3</v>
      </c>
      <c r="E26">
        <f t="shared" ref="E26:E27" si="0">+(C26-C$7)/C$8</f>
        <v>754.50139748805282</v>
      </c>
      <c r="F26">
        <f t="shared" ref="F26:F27" si="1">ROUND(2*E26,0)/2</f>
        <v>754.5</v>
      </c>
      <c r="G26">
        <f t="shared" ref="G26" si="2">+C26-(C$7+F26*C$8)</f>
        <v>1.9749999904888682E-2</v>
      </c>
      <c r="K26">
        <f>+G26</f>
        <v>1.9749999904888682E-2</v>
      </c>
      <c r="O26">
        <f t="shared" ref="O26:O27" ca="1" si="3">+C$11+C$12*$F26</f>
        <v>2.407943324996846E-2</v>
      </c>
      <c r="Q26" s="2">
        <f t="shared" ref="Q26:Q27" si="4">+C26-15018.5</f>
        <v>44145.845999999903</v>
      </c>
      <c r="R26" t="s">
        <v>2</v>
      </c>
    </row>
    <row r="27" spans="1:20" x14ac:dyDescent="0.2">
      <c r="A27" s="44" t="s">
        <v>45</v>
      </c>
      <c r="B27" s="45" t="s">
        <v>46</v>
      </c>
      <c r="C27" s="47">
        <v>59182.589999999851</v>
      </c>
      <c r="D27" s="48">
        <v>0.01</v>
      </c>
      <c r="E27">
        <f t="shared" si="0"/>
        <v>755.79232266052395</v>
      </c>
      <c r="F27">
        <f t="shared" si="1"/>
        <v>756</v>
      </c>
      <c r="O27">
        <f t="shared" ca="1" si="3"/>
        <v>2.4123871885892559E-2</v>
      </c>
      <c r="Q27" s="2">
        <f t="shared" si="4"/>
        <v>44164.089999999851</v>
      </c>
      <c r="R27" t="s">
        <v>2</v>
      </c>
      <c r="T27">
        <v>-2.9350000001431908</v>
      </c>
    </row>
    <row r="28" spans="1:20" x14ac:dyDescent="0.2">
      <c r="C28" s="10"/>
      <c r="D28" s="10"/>
      <c r="Q28" s="2"/>
    </row>
    <row r="29" spans="1:20" x14ac:dyDescent="0.2">
      <c r="C29" s="10"/>
      <c r="D29" s="10"/>
      <c r="Q29" s="2"/>
    </row>
    <row r="30" spans="1:20" x14ac:dyDescent="0.2">
      <c r="C30" s="10"/>
      <c r="D30" s="10"/>
      <c r="Q30" s="2"/>
    </row>
    <row r="31" spans="1:20" x14ac:dyDescent="0.2">
      <c r="C31" s="10"/>
      <c r="D31" s="10"/>
      <c r="Q31" s="2"/>
    </row>
    <row r="32" spans="1:20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67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2024-01-15T05:51:04Z</dcterms:modified>
</cp:coreProperties>
</file>