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1134DA5-2309-4EA1-ACC3-E6420F0410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D9" i="1"/>
  <c r="C9" i="1"/>
  <c r="Q21" i="1"/>
  <c r="Q24" i="1"/>
  <c r="Q23" i="1"/>
  <c r="D8" i="1"/>
  <c r="F16" i="1"/>
  <c r="G24" i="1"/>
  <c r="I24" i="1"/>
  <c r="E23" i="1"/>
  <c r="F23" i="1"/>
  <c r="G23" i="1"/>
  <c r="I23" i="1"/>
  <c r="E21" i="1"/>
  <c r="F21" i="1"/>
  <c r="C22" i="1"/>
  <c r="E24" i="1"/>
  <c r="F24" i="1"/>
  <c r="G21" i="1"/>
  <c r="I21" i="1"/>
  <c r="C17" i="1"/>
  <c r="E22" i="1"/>
  <c r="F22" i="1"/>
  <c r="G22" i="1"/>
  <c r="Q22" i="1"/>
  <c r="I22" i="1"/>
  <c r="C11" i="1"/>
  <c r="C12" i="1"/>
  <c r="C16" i="1" l="1"/>
  <c r="D18" i="1" s="1"/>
  <c r="O23" i="1"/>
  <c r="O21" i="1"/>
  <c r="O24" i="1"/>
  <c r="O22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<sst xmlns="http://schemas.openxmlformats.org/spreadsheetml/2006/main" count="59" uniqueCount="52">
  <si>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</si>
  <si>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</si>
  <si>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</si>
  <si>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</si>
  <si>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</si>
  <si>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</si>
  <si>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</si>
  <si>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</si>
  <si>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</si>
  <si>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</si>
  <si>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</si>
  <si>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</si>
  <si>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</si>
  <si>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</si>
  <si>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</si>
  <si>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</si>
  <si>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</si>
  <si>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</si>
  <si>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</si>
  <si>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</si>
  <si>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</si>
  <si>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</si>
  <si>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</si>
  <si>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</si>
  <si>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</si>
  <si>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</si>
  <si>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</si>
  <si>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</si>
  <si>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</si>
  <si>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</si>
  <si>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</si>
  <si>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</si>
  <si>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</si>
  <si>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</si>
  <si>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</si>
  <si>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</si>
  <si>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</si>
  <si>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</si>
  <si>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</si>
  <si>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</si>
  <si>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</si>
  <si>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</si>
  <si>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</si>
  <si>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DV Cam</t>
  </si>
  <si>
    <t>G3743-2222</t>
  </si>
  <si>
    <t>EA</t>
  </si>
  <si>
    <t>pr_0</t>
  </si>
  <si>
    <t>B5V</t>
  </si>
  <si>
    <t>as of 2017-11-24</t>
  </si>
  <si>
    <t>GCVS 4</t>
  </si>
  <si>
    <t>GCVS?</t>
  </si>
  <si>
    <t>DV Cam / GSC 3743-2222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</si>
</sst>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0" fillId="0" borderId="5" xfId="0" applyNumberForma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11" fillId="0" borderId="0" xfId="0" applyFont="1" applyAlignment="1"/>
    <xf numFmtId="0" fontId="5" fillId="0" borderId="0" xfId="41" applyFont="1"/>
    <xf numFmtId="0" fontId="5" fillId="0" borderId="0" xfId="41" applyFont="1" applyAlignment="1">
      <alignment horizontal="center"/>
    </xf>
    <xf numFmtId="0" fontId="5" fillId="0" borderId="0" xfId="41" applyFont="1" applyAlignment="1">
      <alignment horizontal="left"/>
    </xf>
    <xf numFmtId="0" fontId="0" fillId="26" borderId="0" xfId="0" applyFill="1" applyAlignment="1"/>
    <xf numFmtId="0" fontId="9" fillId="27" borderId="0" xfId="0" applyFont="1" applyFill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35127795846455"/>
          <c:w val="0.8406015037593984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7-4667-8876-6BC1F948CE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10.400250000006054</c:v>
                </c:pt>
                <c:pt idx="1">
                  <c:v>6.1180000000022119</c:v>
                </c:pt>
                <c:pt idx="2">
                  <c:v>0.2827499999984866</c:v>
                </c:pt>
                <c:pt idx="3">
                  <c:v>-0.20500000000174623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7-4667-8876-6BC1F948CE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7-4667-8876-6BC1F948CE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7-4667-8876-6BC1F948CE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7-4667-8876-6BC1F948CE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7-4667-8876-6BC1F948CE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7-4667-8876-6BC1F948CE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10.511397075660849</c:v>
                </c:pt>
                <c:pt idx="1">
                  <c:v>5.9185745865436408</c:v>
                </c:pt>
                <c:pt idx="2">
                  <c:v>0.33612387054501713</c:v>
                </c:pt>
                <c:pt idx="3">
                  <c:v>-0.17009553274450173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7-4667-8876-6BC1F948CE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-2621.5</c:v>
                </c:pt>
                <c:pt idx="1">
                  <c:v>-4</c:v>
                </c:pt>
                <c:pt idx="2">
                  <c:v>3177.5</c:v>
                </c:pt>
                <c:pt idx="3">
                  <c:v>3466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87-4667-8876-6BC1F948C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91992"/>
        <c:axId val="1"/>
      </c:scatterChart>
      <c:valAx>
        <c:axId val="40229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9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8D64FD7-91AD-E0CE-443A-5B7009FA3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activePane="bottomRight" state="frozen"/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51</v>
      </c>
      <c r="F1" s="33" t="s">
        <v>43</v>
      </c>
      <c r="G1" s="34">
        <v>2012</v>
      </c>
      <c r="H1" s="35"/>
      <c r="I1" s="36" t="s">
        <v>44</v>
      </c>
      <c r="J1" s="37" t="s">
        <v>43</v>
      </c>
      <c r="K1" s="38">
        <v>5.1927900000000005</v>
      </c>
      <c r="L1" s="39">
        <v>58.070300000000003</v>
      </c>
      <c r="M1" s="40">
        <v>52500.27</v>
      </c>
      <c r="N1" s="40">
        <v>2.1650320000000001</v>
      </c>
      <c r="O1" s="41" t="s">
        <v>45</v>
      </c>
      <c r="P1" s="42">
        <v>6.1</v>
      </c>
      <c r="Q1" s="42">
        <v>6.3</v>
      </c>
      <c r="S1" s="41" t="s">
        <v>47</v>
      </c>
      <c r="U1" s="43" t="s">
        <v>46</v>
      </c>
    </row>
    <row r="2" spans="1:21" x14ac:dyDescent="0.2">
      <c r="A2" t="s">
        <v>25</v>
      </c>
      <c r="B2" t="s">
        <v>45</v>
      </c>
      <c r="C2" s="30"/>
      <c r="D2" s="3"/>
    </row>
    <row r="3" spans="1:21" ht="13.5" thickBot="1" x14ac:dyDescent="0.25">
      <c r="C3" s="44" t="s">
        <v>48</v>
      </c>
    </row>
    <row r="4" spans="1:21" ht="14.25" thickTop="1" thickBot="1" x14ac:dyDescent="0.25">
      <c r="A4" s="5" t="s">
        <v>2</v>
      </c>
      <c r="C4" s="27">
        <v>48501.086000000003</v>
      </c>
      <c r="D4" s="28">
        <v>1.5295000000000001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50">
        <f>M1</f>
        <v>52500.27</v>
      </c>
      <c r="D7" s="29" t="e">
        <v>#N/A</v>
      </c>
    </row>
    <row r="8" spans="1:21" x14ac:dyDescent="0.2">
      <c r="A8" t="s">
        <v>5</v>
      </c>
      <c r="C8" s="50">
        <v>1.5295000000000001</v>
      </c>
      <c r="D8" s="29" t="e">
        <f>D7</f>
        <v>#N/A</v>
      </c>
    </row>
    <row r="9" spans="1:21" x14ac:dyDescent="0.2">
      <c r="A9" s="24" t="s">
        <v>34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INTERCEPT(INDIRECT($D$9):G992,INDIRECT($C$9):F992)</f>
        <v>5.91155594663668</v>
      </c>
      <c r="D11" s="3"/>
      <c r="E11" s="10"/>
    </row>
    <row r="12" spans="1:21" x14ac:dyDescent="0.2">
      <c r="A12" s="10" t="s">
        <v>18</v>
      </c>
      <c r="B12" s="10"/>
      <c r="C12" s="21">
        <f ca="1">SLOPE(INDIRECT($D$9):G992,INDIRECT($C$9):F992)</f>
        <v>-1.7546599767400985E-3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57801.346904467253</v>
      </c>
      <c r="E15" s="14" t="s">
        <v>36</v>
      </c>
      <c r="F15" s="31">
        <v>1</v>
      </c>
    </row>
    <row r="16" spans="1:21" x14ac:dyDescent="0.2">
      <c r="A16" s="16" t="s">
        <v>6</v>
      </c>
      <c r="B16" s="10"/>
      <c r="C16" s="17">
        <f ca="1">+C8+C12</f>
        <v>1.5277453400232599</v>
      </c>
      <c r="E16" s="14" t="s">
        <v>32</v>
      </c>
      <c r="F16" s="32">
        <f ca="1">NOW()+15018.5+$C$5/24</f>
        <v>60324.78599467592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5116.5</v>
      </c>
    </row>
    <row r="18" spans="1:21" ht="14.25" thickTop="1" thickBot="1" x14ac:dyDescent="0.25">
      <c r="A18" s="16" t="s">
        <v>7</v>
      </c>
      <c r="B18" s="10"/>
      <c r="C18" s="19">
        <f ca="1">+C15</f>
        <v>57801.346904467253</v>
      </c>
      <c r="D18" s="20">
        <f ca="1">+C16</f>
        <v>1.5277453400232599</v>
      </c>
      <c r="E18" s="14" t="s">
        <v>38</v>
      </c>
      <c r="F18" s="23">
        <f ca="1">ROUND(2*(F16-$C$15)/$C$16,0)/2+F15</f>
        <v>1652.5</v>
      </c>
    </row>
    <row r="19" spans="1:21" ht="13.5" thickTop="1" x14ac:dyDescent="0.2">
      <c r="E19" s="14" t="s">
        <v>33</v>
      </c>
      <c r="F19" s="18">
        <f ca="1">+$C$15+$C$16*F18-15018.5-$C$5/24</f>
        <v>45307.841912189026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48501.086000000003</v>
      </c>
      <c r="D21" s="8"/>
      <c r="E21">
        <f>+(C21-C$7)/C$8</f>
        <v>-2614.7002288329477</v>
      </c>
      <c r="F21" s="48">
        <f>ROUND(2*E21,0)/2-7</f>
        <v>-2621.5</v>
      </c>
      <c r="G21">
        <f>+C21-(C$7+F21*C$8)</f>
        <v>10.400250000006054</v>
      </c>
      <c r="I21">
        <f>+G21</f>
        <v>10.400250000006054</v>
      </c>
      <c r="O21">
        <f ca="1">+C$11+C$12*$F21</f>
        <v>10.511397075660849</v>
      </c>
      <c r="Q21" s="2">
        <f>+C21-15018.5</f>
        <v>33482.586000000003</v>
      </c>
    </row>
    <row r="22" spans="1:21" x14ac:dyDescent="0.2">
      <c r="A22" t="s">
        <v>49</v>
      </c>
      <c r="C22" s="8">
        <f>C$7</f>
        <v>52500.27</v>
      </c>
      <c r="D22" s="8" t="s">
        <v>15</v>
      </c>
      <c r="E22">
        <f>+(C22-C$7)/C$8</f>
        <v>0</v>
      </c>
      <c r="F22" s="49">
        <f>ROUND(2*E22,0)/2-4</f>
        <v>-4</v>
      </c>
      <c r="G22">
        <f>+C22-(C$7+F22*C$8)</f>
        <v>6.1180000000022119</v>
      </c>
      <c r="I22">
        <f>+G22</f>
        <v>6.1180000000022119</v>
      </c>
      <c r="O22">
        <f ca="1">+C$11+C$12*$F22</f>
        <v>5.9185745865436408</v>
      </c>
      <c r="Q22" s="2">
        <f>+C22-15018.5</f>
        <v>37481.769999999997</v>
      </c>
    </row>
    <row r="23" spans="1:21" x14ac:dyDescent="0.2">
      <c r="A23" s="45" t="s">
        <v>0</v>
      </c>
      <c r="B23" s="46" t="s">
        <v>1</v>
      </c>
      <c r="C23" s="47">
        <v>57360.538999999997</v>
      </c>
      <c r="D23" s="47">
        <v>8.0000000000000002E-3</v>
      </c>
      <c r="E23">
        <f>+(C23-C$7)/C$8</f>
        <v>3177.6848643347498</v>
      </c>
      <c r="F23">
        <f>ROUND(2*E23,0)/2</f>
        <v>3177.5</v>
      </c>
      <c r="G23">
        <f>+C23-(C$7+F23*C$8)</f>
        <v>0.2827499999984866</v>
      </c>
      <c r="I23">
        <f>+G23</f>
        <v>0.2827499999984866</v>
      </c>
      <c r="O23">
        <f ca="1">+C$11+C$12*$F23</f>
        <v>0.33612387054501713</v>
      </c>
      <c r="Q23" s="2">
        <f>+C23-15018.5</f>
        <v>42342.038999999997</v>
      </c>
      <c r="R23" t="s">
        <v>40</v>
      </c>
    </row>
    <row r="24" spans="1:21" x14ac:dyDescent="0.2">
      <c r="A24" s="45" t="s">
        <v>0</v>
      </c>
      <c r="B24" s="46" t="s">
        <v>1</v>
      </c>
      <c r="C24" s="47">
        <v>57801.311999999998</v>
      </c>
      <c r="D24" s="47">
        <v>0.01</v>
      </c>
      <c r="E24">
        <f>+(C24-C$7)/C$8</f>
        <v>3465.8659692710044</v>
      </c>
      <c r="F24">
        <f>ROUND(2*E24,0)/2</f>
        <v>3466</v>
      </c>
      <c r="G24">
        <f>+C24-(C$7+F24*C$8)</f>
        <v>-0.20500000000174623</v>
      </c>
      <c r="I24">
        <f>+G24</f>
        <v>-0.20500000000174623</v>
      </c>
      <c r="O24">
        <f ca="1">+C$11+C$12*$F24</f>
        <v>-0.17009553274450173</v>
      </c>
      <c r="Q24" s="2">
        <f>+C24-15018.5</f>
        <v>42782.811999999998</v>
      </c>
      <c r="R24" t="s">
        <v>40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L267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2024-01-15T05:51:49Z</dcterms:modified>
</cp:coreProperties>
</file>