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52455FF-D0DB-4161-BB99-CD3E7E90AD4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H30" i="2" l="1"/>
  <c r="B30" i="2"/>
  <c r="G30" i="2"/>
  <c r="C30" i="2"/>
  <c r="D30" i="2"/>
  <c r="A30" i="2"/>
  <c r="H29" i="2"/>
  <c r="G29" i="2"/>
  <c r="D29" i="2"/>
  <c r="C29" i="2"/>
  <c r="B29" i="2"/>
  <c r="A29" i="2"/>
  <c r="H28" i="2"/>
  <c r="G28" i="2"/>
  <c r="D28" i="2"/>
  <c r="C28" i="2"/>
  <c r="B28" i="2"/>
  <c r="A28" i="2"/>
  <c r="H27" i="2"/>
  <c r="B27" i="2"/>
  <c r="G27" i="2"/>
  <c r="C27" i="2"/>
  <c r="D27" i="2"/>
  <c r="A27" i="2"/>
  <c r="H26" i="2"/>
  <c r="B26" i="2"/>
  <c r="G26" i="2"/>
  <c r="C26" i="2"/>
  <c r="D26" i="2"/>
  <c r="A26" i="2"/>
  <c r="H25" i="2"/>
  <c r="G25" i="2"/>
  <c r="D25" i="2"/>
  <c r="C25" i="2"/>
  <c r="B25" i="2"/>
  <c r="A25" i="2"/>
  <c r="H24" i="2"/>
  <c r="G24" i="2"/>
  <c r="D24" i="2"/>
  <c r="C24" i="2"/>
  <c r="B24" i="2"/>
  <c r="A24" i="2"/>
  <c r="H23" i="2"/>
  <c r="B23" i="2"/>
  <c r="G23" i="2"/>
  <c r="C23" i="2"/>
  <c r="D23" i="2"/>
  <c r="A23" i="2"/>
  <c r="H22" i="2"/>
  <c r="B22" i="2"/>
  <c r="G22" i="2"/>
  <c r="C22" i="2"/>
  <c r="D22" i="2"/>
  <c r="A22" i="2"/>
  <c r="H21" i="2"/>
  <c r="G21" i="2"/>
  <c r="D21" i="2"/>
  <c r="C21" i="2"/>
  <c r="B21" i="2"/>
  <c r="A21" i="2"/>
  <c r="H20" i="2"/>
  <c r="G20" i="2"/>
  <c r="D20" i="2"/>
  <c r="C20" i="2"/>
  <c r="B20" i="2"/>
  <c r="A20" i="2"/>
  <c r="H19" i="2"/>
  <c r="B19" i="2"/>
  <c r="G19" i="2"/>
  <c r="C19" i="2"/>
  <c r="D19" i="2"/>
  <c r="A19" i="2"/>
  <c r="H18" i="2"/>
  <c r="B18" i="2"/>
  <c r="G18" i="2"/>
  <c r="C18" i="2"/>
  <c r="D18" i="2"/>
  <c r="A18" i="2"/>
  <c r="H17" i="2"/>
  <c r="G17" i="2"/>
  <c r="D17" i="2"/>
  <c r="C17" i="2"/>
  <c r="B17" i="2"/>
  <c r="A17" i="2"/>
  <c r="H16" i="2"/>
  <c r="G16" i="2"/>
  <c r="D16" i="2"/>
  <c r="C16" i="2"/>
  <c r="B16" i="2"/>
  <c r="A16" i="2"/>
  <c r="H15" i="2"/>
  <c r="B15" i="2"/>
  <c r="G15" i="2"/>
  <c r="C15" i="2"/>
  <c r="D15" i="2"/>
  <c r="A15" i="2"/>
  <c r="H14" i="2"/>
  <c r="B14" i="2"/>
  <c r="G14" i="2"/>
  <c r="C14" i="2"/>
  <c r="D14" i="2"/>
  <c r="A14" i="2"/>
  <c r="H13" i="2"/>
  <c r="G13" i="2"/>
  <c r="D13" i="2"/>
  <c r="C13" i="2"/>
  <c r="B13" i="2"/>
  <c r="A13" i="2"/>
  <c r="H12" i="2"/>
  <c r="G12" i="2"/>
  <c r="D12" i="2"/>
  <c r="C12" i="2"/>
  <c r="B12" i="2"/>
  <c r="A12" i="2"/>
  <c r="H11" i="2"/>
  <c r="B11" i="2"/>
  <c r="G11" i="2"/>
  <c r="C11" i="2"/>
  <c r="D11" i="2"/>
  <c r="A11" i="2"/>
  <c r="E21" i="1"/>
  <c r="F21" i="1"/>
  <c r="G21" i="1"/>
  <c r="J21" i="1"/>
  <c r="E24" i="1"/>
  <c r="F24" i="1"/>
  <c r="E33" i="1"/>
  <c r="F33" i="1"/>
  <c r="C9" i="1"/>
  <c r="D9" i="1"/>
  <c r="Q31" i="1"/>
  <c r="Q34" i="1"/>
  <c r="Q36" i="1"/>
  <c r="Q37" i="1"/>
  <c r="Q38" i="1"/>
  <c r="Q39" i="1"/>
  <c r="Q35" i="1"/>
  <c r="Q33" i="1"/>
  <c r="Q32" i="1"/>
  <c r="Q24" i="1"/>
  <c r="Q23" i="1"/>
  <c r="Q22" i="1"/>
  <c r="Q21" i="1"/>
  <c r="Q30" i="1"/>
  <c r="F16" i="1"/>
  <c r="F17" i="1" s="1"/>
  <c r="C17" i="1"/>
  <c r="Q29" i="1"/>
  <c r="Q28" i="1"/>
  <c r="Q26" i="1"/>
  <c r="Q27" i="1"/>
  <c r="C7" i="1"/>
  <c r="E31" i="1"/>
  <c r="F31" i="1"/>
  <c r="C8" i="1"/>
  <c r="Q25" i="1"/>
  <c r="E35" i="1"/>
  <c r="F35" i="1"/>
  <c r="G35" i="1"/>
  <c r="K34" i="1"/>
  <c r="E29" i="1"/>
  <c r="F29" i="1"/>
  <c r="G29" i="1"/>
  <c r="K28" i="1"/>
  <c r="E23" i="1"/>
  <c r="F23" i="1"/>
  <c r="G23" i="1"/>
  <c r="J23" i="1"/>
  <c r="G28" i="1"/>
  <c r="K27" i="1"/>
  <c r="E26" i="1"/>
  <c r="F26" i="1"/>
  <c r="G26" i="1"/>
  <c r="K26" i="1"/>
  <c r="E39" i="1"/>
  <c r="F39" i="1"/>
  <c r="G39" i="1"/>
  <c r="J39" i="1"/>
  <c r="E37" i="1"/>
  <c r="F37" i="1"/>
  <c r="G37" i="1"/>
  <c r="J37" i="1"/>
  <c r="E32" i="1"/>
  <c r="F32" i="1"/>
  <c r="G32" i="1"/>
  <c r="J32" i="1"/>
  <c r="E25" i="1"/>
  <c r="F25" i="1"/>
  <c r="G25" i="1"/>
  <c r="I25" i="1"/>
  <c r="G33" i="1"/>
  <c r="E27" i="1"/>
  <c r="F27" i="1"/>
  <c r="G27" i="1"/>
  <c r="E28" i="1"/>
  <c r="F28" i="1"/>
  <c r="G31" i="1"/>
  <c r="J31" i="1"/>
  <c r="G24" i="1"/>
  <c r="J24" i="1"/>
  <c r="E22" i="1"/>
  <c r="F22" i="1"/>
  <c r="G22" i="1"/>
  <c r="E34" i="1"/>
  <c r="F34" i="1"/>
  <c r="G34" i="1"/>
  <c r="K33" i="1"/>
  <c r="E30" i="1"/>
  <c r="F30" i="1"/>
  <c r="G30" i="1"/>
  <c r="E38" i="1"/>
  <c r="F38" i="1"/>
  <c r="G38" i="1"/>
  <c r="J38" i="1"/>
  <c r="E36" i="1"/>
  <c r="F36" i="1"/>
  <c r="G36" i="1"/>
  <c r="K30" i="1"/>
  <c r="K29" i="1"/>
  <c r="J22" i="1"/>
  <c r="J36" i="1"/>
  <c r="K35" i="1"/>
  <c r="C11" i="1"/>
  <c r="C12" i="1"/>
  <c r="C16" i="1" l="1"/>
  <c r="D18" i="1" s="1"/>
  <c r="O28" i="1"/>
  <c r="O24" i="1"/>
  <c r="O23" i="1"/>
  <c r="O30" i="1"/>
  <c r="O21" i="1"/>
  <c r="O37" i="1"/>
  <c r="O36" i="1"/>
  <c r="O33" i="1"/>
  <c r="O32" i="1"/>
  <c r="O25" i="1"/>
  <c r="O31" i="1"/>
  <c r="O22" i="1"/>
  <c r="O26" i="1"/>
  <c r="O35" i="1"/>
  <c r="O29" i="1"/>
  <c r="O38" i="1"/>
  <c r="O39" i="1"/>
  <c r="C15" i="1"/>
  <c r="F18" i="1" s="1"/>
  <c r="O27" i="1"/>
  <c r="O34" i="1"/>
  <c r="C18" i="1" l="1"/>
  <c r="F19" i="1"/>
</calcChain>
</file>

<file path=xl/sharedStrings.xml><?xml version="1.0" encoding="utf-8"?>
<sst xmlns="http://schemas.openxmlformats.org/spreadsheetml/2006/main" count="285" uniqueCount="163">
  <si>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</si>
  <si>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</si>
  <si>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</si>
  <si>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</si>
  <si>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</si>
  <si>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</si>
  <si>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</si>
  <si>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</si>
  <si>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</si>
  <si>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</si>
  <si>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</si>
  <si>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</si>
  <si>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</si>
  <si>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</si>
  <si>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</si>
  <si>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</si>
  <si>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</si>
  <si>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</si>
  <si>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</si>
  <si>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</si>
  <si>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</si>
  <si>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</si>
  <si>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</si>
  <si>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</si>
  <si>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</si>
  <si>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</si>
  <si>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</si>
  <si>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</si>
  <si>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</si>
  <si>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</si>
  <si>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</si>
  <si>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</si>
  <si>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</si>
  <si>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</si>
  <si>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</si>
  <si>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</si>
  <si>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</si>
  <si>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HW Cam / GSC 4631-1941               </t>
  </si>
  <si>
    <t>IBVS 5438</t>
  </si>
  <si>
    <t>IBVS 5781</t>
  </si>
  <si>
    <t>IBVS 5894</t>
  </si>
  <si>
    <t xml:space="preserve">EA        </t>
  </si>
  <si>
    <t>OEJV 0107</t>
  </si>
  <si>
    <t>II</t>
  </si>
  <si>
    <t>Add cycle</t>
  </si>
  <si>
    <t>Old Cycle</t>
  </si>
  <si>
    <t>OEJV 0137</t>
  </si>
  <si>
    <t>IBVS 4526</t>
  </si>
  <si>
    <t>CCD</t>
  </si>
  <si>
    <t>IBVS 6010</t>
  </si>
  <si>
    <t>IBVS 5992</t>
  </si>
  <si>
    <t>IBVS 6029</t>
  </si>
  <si>
    <t>OEJV 0160</t>
  </si>
  <si>
    <t>IBVS 6048</t>
  </si>
  <si>
    <t>IBVS 6084</t>
  </si>
  <si>
    <t>IBVS 5984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</si>
  <si>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</si>
  <si>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</si>
  <si>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</si>
  <si>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</si>
  <si>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</si>
  <si>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</si>
  <si>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</si>
  <si>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</si>
  <si>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</si>
  <si>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</si>
  <si>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=VLOOKUP(C11,A!C$21:E$973,3,FALSE)</t>
  </si>
  <si>
    <t>2450534.6410 </t>
  </si>
  <si>
    <t> 27.03.1997 03:23 </t>
  </si>
  <si>
    <t> 0.0005 </t>
  </si>
  <si>
    <t>E </t>
  </si>
  <si>
    <t>?</t>
  </si>
  <si>
    <t> J.Vidal-Saiz </t>
  </si>
  <si>
    <t>IBVS 4526 </t>
  </si>
  <si>
    <t>2450537.3710 </t>
  </si>
  <si>
    <t> 29.03.1997 20:54 </t>
  </si>
  <si>
    <t> 0.0012 </t>
  </si>
  <si>
    <t>2450543.3749 </t>
  </si>
  <si>
    <t> 04.04.1997 20:59 </t>
  </si>
  <si>
    <t>2450550.4712 </t>
  </si>
  <si>
    <t> 11.04.1997 23:18 </t>
  </si>
  <si>
    <t>2452722.4771 </t>
  </si>
  <si>
    <t> 23.03.2003 23:27 </t>
  </si>
  <si>
    <t> -0.0068 </t>
  </si>
  <si>
    <t> R.Diethelm </t>
  </si>
  <si>
    <t> BBS 129 </t>
  </si>
  <si>
    <t>2454173.4001 </t>
  </si>
  <si>
    <t> 13.03.2007 21:36 </t>
  </si>
  <si>
    <t> -0.0038 </t>
  </si>
  <si>
    <t>C </t>
  </si>
  <si>
    <t> R. Diethelm </t>
  </si>
  <si>
    <t> BBS 133 (=IBVS 5781) </t>
  </si>
  <si>
    <t>2454833.9055 </t>
  </si>
  <si>
    <t> 02.01.2009 09:43 </t>
  </si>
  <si>
    <t> -0.0000 </t>
  </si>
  <si>
    <t>IBVS 5894 </t>
  </si>
  <si>
    <t>2454909.2397 </t>
  </si>
  <si>
    <t> 18.03.2009 17:45 </t>
  </si>
  <si>
    <t> 0.0042 </t>
  </si>
  <si>
    <t> H.Itoh </t>
  </si>
  <si>
    <t>VSB 50 </t>
  </si>
  <si>
    <t>2454929.4377 </t>
  </si>
  <si>
    <t> 07.04.2009 22:30 </t>
  </si>
  <si>
    <t> 0.0051 </t>
  </si>
  <si>
    <t>R</t>
  </si>
  <si>
    <t> R.Kocián </t>
  </si>
  <si>
    <t>OEJV 0107 </t>
  </si>
  <si>
    <t>2455303.3639 </t>
  </si>
  <si>
    <t> 16.04.2010 20:44 </t>
  </si>
  <si>
    <t> 0.0109 </t>
  </si>
  <si>
    <t> J.Trnka </t>
  </si>
  <si>
    <t>OEJV 0137 </t>
  </si>
  <si>
    <t>2455578.4732 </t>
  </si>
  <si>
    <t> 16.01.2011 23:21 </t>
  </si>
  <si>
    <t> 0.0022 </t>
  </si>
  <si>
    <t>-I</t>
  </si>
  <si>
    <t> F.Agerer </t>
  </si>
  <si>
    <t>BAVM 215 </t>
  </si>
  <si>
    <t>2455600.3101 </t>
  </si>
  <si>
    <t> 07.02.2011 19:26 </t>
  </si>
  <si>
    <t>2839</t>
  </si>
  <si>
    <t> 0.0044 </t>
  </si>
  <si>
    <t>o</t>
  </si>
  <si>
    <t> H.Jungbluth </t>
  </si>
  <si>
    <t>BAVM 220 </t>
  </si>
  <si>
    <t>2455615.5941 </t>
  </si>
  <si>
    <t> 23.02.2011 02:15 </t>
  </si>
  <si>
    <t>2853</t>
  </si>
  <si>
    <t> 0.0040 </t>
  </si>
  <si>
    <t> M.&amp; K.Rätz </t>
  </si>
  <si>
    <t>BAVM 225 </t>
  </si>
  <si>
    <t>2455640.7042 </t>
  </si>
  <si>
    <t> 20.03.2011 04:54 </t>
  </si>
  <si>
    <t>2876</t>
  </si>
  <si>
    <t> 0.0041 </t>
  </si>
  <si>
    <t>IBVS 5992 </t>
  </si>
  <si>
    <t>2455690.3759 </t>
  </si>
  <si>
    <t> 08.05.2011 21:01 </t>
  </si>
  <si>
    <t>2921.5</t>
  </si>
  <si>
    <t> 0.0017 </t>
  </si>
  <si>
    <t> R.Kocian </t>
  </si>
  <si>
    <t>OEJV 0160 </t>
  </si>
  <si>
    <t>2455940.9309 </t>
  </si>
  <si>
    <t> 14.01.2012 10:20 </t>
  </si>
  <si>
    <t>3151</t>
  </si>
  <si>
    <t> 0.0028 </t>
  </si>
  <si>
    <t>IBVS 6029 </t>
  </si>
  <si>
    <t>2456043.5527 </t>
  </si>
  <si>
    <t> 26.04.2012 01:15 </t>
  </si>
  <si>
    <t>3245</t>
  </si>
  <si>
    <t>BAVM 228 </t>
  </si>
  <si>
    <t>2456356.3366 </t>
  </si>
  <si>
    <t> 04.03.2013 20:04 </t>
  </si>
  <si>
    <t>3531.5</t>
  </si>
  <si>
    <t> 0.0021 </t>
  </si>
  <si>
    <t>BAVM 232 </t>
  </si>
  <si>
    <t>2456371.6187 </t>
  </si>
  <si>
    <t> 20.03.2013 02:50 </t>
  </si>
  <si>
    <t>3545.5</t>
  </si>
  <si>
    <t> -0.0001 </t>
  </si>
  <si>
    <t>2456374.3521 </t>
  </si>
  <si>
    <t> 22.03.2013 20:27 </t>
  </si>
  <si>
    <t>3548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</si>
</sst>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13" fillId="0" borderId="0" xfId="0" applyFont="1" applyAlignment="1">
      <alignment horizontal="right"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HW Cam - O-C Diagr.</a:t>
            </a:r>
          </a:p>
        </c:rich>
      </c:tx>
      <c:layout>
        <c:manualLayout>
          <c:xMode val="edge"/>
          <c:yMode val="edge"/>
          <c:x val="0.388038942976356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959666203059"/>
          <c:y val="0.14035127795846455"/>
          <c:w val="0.8233657858136300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5.7000000000000002E-3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1.8E-3</c:v>
                  </c:pt>
                  <c:pt idx="16">
                    <c:v>3.0000000000000001E-3</c:v>
                  </c:pt>
                  <c:pt idx="17">
                    <c:v>8.9999999999999998E-4</c:v>
                  </c:pt>
                  <c:pt idx="18">
                    <c:v>3.0999999999999999E-3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5.7000000000000002E-3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1.8E-3</c:v>
                  </c:pt>
                  <c:pt idx="16">
                    <c:v>3.0000000000000001E-3</c:v>
                  </c:pt>
                  <c:pt idx="17">
                    <c:v>8.9999999999999998E-4</c:v>
                  </c:pt>
                  <c:pt idx="18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-1801</c:v>
                </c:pt>
                <c:pt idx="1">
                  <c:v>-1798.5</c:v>
                </c:pt>
                <c:pt idx="2">
                  <c:v>-1793</c:v>
                </c:pt>
                <c:pt idx="3">
                  <c:v>-1786.5</c:v>
                </c:pt>
                <c:pt idx="4">
                  <c:v>0</c:v>
                </c:pt>
                <c:pt idx="5">
                  <c:v>203</c:v>
                </c:pt>
                <c:pt idx="6">
                  <c:v>1532</c:v>
                </c:pt>
                <c:pt idx="7">
                  <c:v>2137</c:v>
                </c:pt>
                <c:pt idx="8">
                  <c:v>2224.5</c:v>
                </c:pt>
                <c:pt idx="9">
                  <c:v>2567</c:v>
                </c:pt>
                <c:pt idx="10">
                  <c:v>2819</c:v>
                </c:pt>
                <c:pt idx="11">
                  <c:v>2839</c:v>
                </c:pt>
                <c:pt idx="12">
                  <c:v>2876</c:v>
                </c:pt>
                <c:pt idx="13">
                  <c:v>2921.5</c:v>
                </c:pt>
                <c:pt idx="14">
                  <c:v>3151</c:v>
                </c:pt>
                <c:pt idx="15">
                  <c:v>3245</c:v>
                </c:pt>
                <c:pt idx="16">
                  <c:v>3531.5</c:v>
                </c:pt>
                <c:pt idx="17">
                  <c:v>3545.5</c:v>
                </c:pt>
                <c:pt idx="18">
                  <c:v>3548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B2-400E-A373-5A777DE291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5.7000000000000002E-3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1.8E-3</c:v>
                  </c:pt>
                  <c:pt idx="16">
                    <c:v>3.0000000000000001E-3</c:v>
                  </c:pt>
                  <c:pt idx="17">
                    <c:v>8.9999999999999998E-4</c:v>
                  </c:pt>
                  <c:pt idx="18">
                    <c:v>3.0999999999999999E-3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5.7000000000000002E-3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1.8E-3</c:v>
                  </c:pt>
                  <c:pt idx="16">
                    <c:v>3.0000000000000001E-3</c:v>
                  </c:pt>
                  <c:pt idx="17">
                    <c:v>8.9999999999999998E-4</c:v>
                  </c:pt>
                  <c:pt idx="18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-1801</c:v>
                </c:pt>
                <c:pt idx="1">
                  <c:v>-1798.5</c:v>
                </c:pt>
                <c:pt idx="2">
                  <c:v>-1793</c:v>
                </c:pt>
                <c:pt idx="3">
                  <c:v>-1786.5</c:v>
                </c:pt>
                <c:pt idx="4">
                  <c:v>0</c:v>
                </c:pt>
                <c:pt idx="5">
                  <c:v>203</c:v>
                </c:pt>
                <c:pt idx="6">
                  <c:v>1532</c:v>
                </c:pt>
                <c:pt idx="7">
                  <c:v>2137</c:v>
                </c:pt>
                <c:pt idx="8">
                  <c:v>2224.5</c:v>
                </c:pt>
                <c:pt idx="9">
                  <c:v>2567</c:v>
                </c:pt>
                <c:pt idx="10">
                  <c:v>2819</c:v>
                </c:pt>
                <c:pt idx="11">
                  <c:v>2839</c:v>
                </c:pt>
                <c:pt idx="12">
                  <c:v>2876</c:v>
                </c:pt>
                <c:pt idx="13">
                  <c:v>2921.5</c:v>
                </c:pt>
                <c:pt idx="14">
                  <c:v>3151</c:v>
                </c:pt>
                <c:pt idx="15">
                  <c:v>3245</c:v>
                </c:pt>
                <c:pt idx="16">
                  <c:v>3531.5</c:v>
                </c:pt>
                <c:pt idx="17">
                  <c:v>3545.5</c:v>
                </c:pt>
                <c:pt idx="18">
                  <c:v>3548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B2-400E-A373-5A777DE291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5.7000000000000002E-3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1.8E-3</c:v>
                  </c:pt>
                  <c:pt idx="16">
                    <c:v>3.0000000000000001E-3</c:v>
                  </c:pt>
                  <c:pt idx="17">
                    <c:v>8.9999999999999998E-4</c:v>
                  </c:pt>
                  <c:pt idx="18">
                    <c:v>3.0999999999999999E-3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5.7000000000000002E-3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1.8E-3</c:v>
                  </c:pt>
                  <c:pt idx="16">
                    <c:v>3.0000000000000001E-3</c:v>
                  </c:pt>
                  <c:pt idx="17">
                    <c:v>8.9999999999999998E-4</c:v>
                  </c:pt>
                  <c:pt idx="18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-1801</c:v>
                </c:pt>
                <c:pt idx="1">
                  <c:v>-1798.5</c:v>
                </c:pt>
                <c:pt idx="2">
                  <c:v>-1793</c:v>
                </c:pt>
                <c:pt idx="3">
                  <c:v>-1786.5</c:v>
                </c:pt>
                <c:pt idx="4">
                  <c:v>0</c:v>
                </c:pt>
                <c:pt idx="5">
                  <c:v>203</c:v>
                </c:pt>
                <c:pt idx="6">
                  <c:v>1532</c:v>
                </c:pt>
                <c:pt idx="7">
                  <c:v>2137</c:v>
                </c:pt>
                <c:pt idx="8">
                  <c:v>2224.5</c:v>
                </c:pt>
                <c:pt idx="9">
                  <c:v>2567</c:v>
                </c:pt>
                <c:pt idx="10">
                  <c:v>2819</c:v>
                </c:pt>
                <c:pt idx="11">
                  <c:v>2839</c:v>
                </c:pt>
                <c:pt idx="12">
                  <c:v>2876</c:v>
                </c:pt>
                <c:pt idx="13">
                  <c:v>2921.5</c:v>
                </c:pt>
                <c:pt idx="14">
                  <c:v>3151</c:v>
                </c:pt>
                <c:pt idx="15">
                  <c:v>3245</c:v>
                </c:pt>
                <c:pt idx="16">
                  <c:v>3531.5</c:v>
                </c:pt>
                <c:pt idx="17">
                  <c:v>3545.5</c:v>
                </c:pt>
                <c:pt idx="18">
                  <c:v>3548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0">
                  <c:v>7.6300006185192615E-5</c:v>
                </c:pt>
                <c:pt idx="1">
                  <c:v>7.3554999835323542E-4</c:v>
                </c:pt>
                <c:pt idx="2">
                  <c:v>8.5899999248795211E-5</c:v>
                </c:pt>
                <c:pt idx="3">
                  <c:v>9.9949997093062848E-5</c:v>
                </c:pt>
                <c:pt idx="10">
                  <c:v>1.0570300000836141E-2</c:v>
                </c:pt>
                <c:pt idx="11">
                  <c:v>1.2744300001941156E-2</c:v>
                </c:pt>
                <c:pt idx="15">
                  <c:v>1.0406499997770879E-2</c:v>
                </c:pt>
                <c:pt idx="16">
                  <c:v>1.185655000153929E-2</c:v>
                </c:pt>
                <c:pt idx="17">
                  <c:v>9.6483500019530766E-3</c:v>
                </c:pt>
                <c:pt idx="18">
                  <c:v>1.3707599995541386E-2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B2-400E-A373-5A777DE291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5.7000000000000002E-3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1.8E-3</c:v>
                  </c:pt>
                  <c:pt idx="16">
                    <c:v>3.0000000000000001E-3</c:v>
                  </c:pt>
                  <c:pt idx="17">
                    <c:v>8.9999999999999998E-4</c:v>
                  </c:pt>
                  <c:pt idx="18">
                    <c:v>3.0999999999999999E-3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5.7000000000000002E-3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1.8E-3</c:v>
                  </c:pt>
                  <c:pt idx="16">
                    <c:v>3.0000000000000001E-3</c:v>
                  </c:pt>
                  <c:pt idx="17">
                    <c:v>8.9999999999999998E-4</c:v>
                  </c:pt>
                  <c:pt idx="18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-1801</c:v>
                </c:pt>
                <c:pt idx="1">
                  <c:v>-1798.5</c:v>
                </c:pt>
                <c:pt idx="2">
                  <c:v>-1793</c:v>
                </c:pt>
                <c:pt idx="3">
                  <c:v>-1786.5</c:v>
                </c:pt>
                <c:pt idx="4">
                  <c:v>0</c:v>
                </c:pt>
                <c:pt idx="5">
                  <c:v>203</c:v>
                </c:pt>
                <c:pt idx="6">
                  <c:v>1532</c:v>
                </c:pt>
                <c:pt idx="7">
                  <c:v>2137</c:v>
                </c:pt>
                <c:pt idx="8">
                  <c:v>2224.5</c:v>
                </c:pt>
                <c:pt idx="9">
                  <c:v>2567</c:v>
                </c:pt>
                <c:pt idx="10">
                  <c:v>2819</c:v>
                </c:pt>
                <c:pt idx="11">
                  <c:v>2839</c:v>
                </c:pt>
                <c:pt idx="12">
                  <c:v>2876</c:v>
                </c:pt>
                <c:pt idx="13">
                  <c:v>2921.5</c:v>
                </c:pt>
                <c:pt idx="14">
                  <c:v>3151</c:v>
                </c:pt>
                <c:pt idx="15">
                  <c:v>3245</c:v>
                </c:pt>
                <c:pt idx="16">
                  <c:v>3531.5</c:v>
                </c:pt>
                <c:pt idx="17">
                  <c:v>3545.5</c:v>
                </c:pt>
                <c:pt idx="18">
                  <c:v>3548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5">
                  <c:v>-3.3689000047161244E-3</c:v>
                </c:pt>
                <c:pt idx="6">
                  <c:v>7.0268999988911673E-3</c:v>
                </c:pt>
                <c:pt idx="7">
                  <c:v>1.234064999880502E-2</c:v>
                </c:pt>
                <c:pt idx="8">
                  <c:v>1.8827899999450892E-2</c:v>
                </c:pt>
                <c:pt idx="9">
                  <c:v>1.8827899999450892E-2</c:v>
                </c:pt>
                <c:pt idx="12">
                  <c:v>1.0299549998308066E-2</c:v>
                </c:pt>
                <c:pt idx="13">
                  <c:v>1.1818699997093063E-2</c:v>
                </c:pt>
                <c:pt idx="14">
                  <c:v>1.0406499997770879E-2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B2-400E-A373-5A777DE291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5.7000000000000002E-3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1.8E-3</c:v>
                  </c:pt>
                  <c:pt idx="16">
                    <c:v>3.0000000000000001E-3</c:v>
                  </c:pt>
                  <c:pt idx="17">
                    <c:v>8.9999999999999998E-4</c:v>
                  </c:pt>
                  <c:pt idx="18">
                    <c:v>3.0999999999999999E-3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5.7000000000000002E-3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1.8E-3</c:v>
                  </c:pt>
                  <c:pt idx="16">
                    <c:v>3.0000000000000001E-3</c:v>
                  </c:pt>
                  <c:pt idx="17">
                    <c:v>8.9999999999999998E-4</c:v>
                  </c:pt>
                  <c:pt idx="18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-1801</c:v>
                </c:pt>
                <c:pt idx="1">
                  <c:v>-1798.5</c:v>
                </c:pt>
                <c:pt idx="2">
                  <c:v>-1793</c:v>
                </c:pt>
                <c:pt idx="3">
                  <c:v>-1786.5</c:v>
                </c:pt>
                <c:pt idx="4">
                  <c:v>0</c:v>
                </c:pt>
                <c:pt idx="5">
                  <c:v>203</c:v>
                </c:pt>
                <c:pt idx="6">
                  <c:v>1532</c:v>
                </c:pt>
                <c:pt idx="7">
                  <c:v>2137</c:v>
                </c:pt>
                <c:pt idx="8">
                  <c:v>2224.5</c:v>
                </c:pt>
                <c:pt idx="9">
                  <c:v>2567</c:v>
                </c:pt>
                <c:pt idx="10">
                  <c:v>2819</c:v>
                </c:pt>
                <c:pt idx="11">
                  <c:v>2839</c:v>
                </c:pt>
                <c:pt idx="12">
                  <c:v>2876</c:v>
                </c:pt>
                <c:pt idx="13">
                  <c:v>2921.5</c:v>
                </c:pt>
                <c:pt idx="14">
                  <c:v>3151</c:v>
                </c:pt>
                <c:pt idx="15">
                  <c:v>3245</c:v>
                </c:pt>
                <c:pt idx="16">
                  <c:v>3531.5</c:v>
                </c:pt>
                <c:pt idx="17">
                  <c:v>3545.5</c:v>
                </c:pt>
                <c:pt idx="18">
                  <c:v>3548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B2-400E-A373-5A777DE291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5.7000000000000002E-3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1.8E-3</c:v>
                  </c:pt>
                  <c:pt idx="16">
                    <c:v>3.0000000000000001E-3</c:v>
                  </c:pt>
                  <c:pt idx="17">
                    <c:v>8.9999999999999998E-4</c:v>
                  </c:pt>
                  <c:pt idx="18">
                    <c:v>3.0999999999999999E-3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5.7000000000000002E-3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1.8E-3</c:v>
                  </c:pt>
                  <c:pt idx="16">
                    <c:v>3.0000000000000001E-3</c:v>
                  </c:pt>
                  <c:pt idx="17">
                    <c:v>8.9999999999999998E-4</c:v>
                  </c:pt>
                  <c:pt idx="18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-1801</c:v>
                </c:pt>
                <c:pt idx="1">
                  <c:v>-1798.5</c:v>
                </c:pt>
                <c:pt idx="2">
                  <c:v>-1793</c:v>
                </c:pt>
                <c:pt idx="3">
                  <c:v>-1786.5</c:v>
                </c:pt>
                <c:pt idx="4">
                  <c:v>0</c:v>
                </c:pt>
                <c:pt idx="5">
                  <c:v>203</c:v>
                </c:pt>
                <c:pt idx="6">
                  <c:v>1532</c:v>
                </c:pt>
                <c:pt idx="7">
                  <c:v>2137</c:v>
                </c:pt>
                <c:pt idx="8">
                  <c:v>2224.5</c:v>
                </c:pt>
                <c:pt idx="9">
                  <c:v>2567</c:v>
                </c:pt>
                <c:pt idx="10">
                  <c:v>2819</c:v>
                </c:pt>
                <c:pt idx="11">
                  <c:v>2839</c:v>
                </c:pt>
                <c:pt idx="12">
                  <c:v>2876</c:v>
                </c:pt>
                <c:pt idx="13">
                  <c:v>2921.5</c:v>
                </c:pt>
                <c:pt idx="14">
                  <c:v>3151</c:v>
                </c:pt>
                <c:pt idx="15">
                  <c:v>3245</c:v>
                </c:pt>
                <c:pt idx="16">
                  <c:v>3531.5</c:v>
                </c:pt>
                <c:pt idx="17">
                  <c:v>3545.5</c:v>
                </c:pt>
                <c:pt idx="18">
                  <c:v>3548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B2-400E-A373-5A777DE291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5.7000000000000002E-3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1.8E-3</c:v>
                  </c:pt>
                  <c:pt idx="16">
                    <c:v>3.0000000000000001E-3</c:v>
                  </c:pt>
                  <c:pt idx="17">
                    <c:v>8.9999999999999998E-4</c:v>
                  </c:pt>
                  <c:pt idx="18">
                    <c:v>3.0999999999999999E-3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5.7000000000000002E-3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1.8E-3</c:v>
                  </c:pt>
                  <c:pt idx="16">
                    <c:v>3.0000000000000001E-3</c:v>
                  </c:pt>
                  <c:pt idx="17">
                    <c:v>8.9999999999999998E-4</c:v>
                  </c:pt>
                  <c:pt idx="18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-1801</c:v>
                </c:pt>
                <c:pt idx="1">
                  <c:v>-1798.5</c:v>
                </c:pt>
                <c:pt idx="2">
                  <c:v>-1793</c:v>
                </c:pt>
                <c:pt idx="3">
                  <c:v>-1786.5</c:v>
                </c:pt>
                <c:pt idx="4">
                  <c:v>0</c:v>
                </c:pt>
                <c:pt idx="5">
                  <c:v>203</c:v>
                </c:pt>
                <c:pt idx="6">
                  <c:v>1532</c:v>
                </c:pt>
                <c:pt idx="7">
                  <c:v>2137</c:v>
                </c:pt>
                <c:pt idx="8">
                  <c:v>2224.5</c:v>
                </c:pt>
                <c:pt idx="9">
                  <c:v>2567</c:v>
                </c:pt>
                <c:pt idx="10">
                  <c:v>2819</c:v>
                </c:pt>
                <c:pt idx="11">
                  <c:v>2839</c:v>
                </c:pt>
                <c:pt idx="12">
                  <c:v>2876</c:v>
                </c:pt>
                <c:pt idx="13">
                  <c:v>2921.5</c:v>
                </c:pt>
                <c:pt idx="14">
                  <c:v>3151</c:v>
                </c:pt>
                <c:pt idx="15">
                  <c:v>3245</c:v>
                </c:pt>
                <c:pt idx="16">
                  <c:v>3531.5</c:v>
                </c:pt>
                <c:pt idx="17">
                  <c:v>3545.5</c:v>
                </c:pt>
                <c:pt idx="18">
                  <c:v>3548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B2-400E-A373-5A777DE291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-1801</c:v>
                </c:pt>
                <c:pt idx="1">
                  <c:v>-1798.5</c:v>
                </c:pt>
                <c:pt idx="2">
                  <c:v>-1793</c:v>
                </c:pt>
                <c:pt idx="3">
                  <c:v>-1786.5</c:v>
                </c:pt>
                <c:pt idx="4">
                  <c:v>0</c:v>
                </c:pt>
                <c:pt idx="5">
                  <c:v>203</c:v>
                </c:pt>
                <c:pt idx="6">
                  <c:v>1532</c:v>
                </c:pt>
                <c:pt idx="7">
                  <c:v>2137</c:v>
                </c:pt>
                <c:pt idx="8">
                  <c:v>2224.5</c:v>
                </c:pt>
                <c:pt idx="9">
                  <c:v>2567</c:v>
                </c:pt>
                <c:pt idx="10">
                  <c:v>2819</c:v>
                </c:pt>
                <c:pt idx="11">
                  <c:v>2839</c:v>
                </c:pt>
                <c:pt idx="12">
                  <c:v>2876</c:v>
                </c:pt>
                <c:pt idx="13">
                  <c:v>2921.5</c:v>
                </c:pt>
                <c:pt idx="14">
                  <c:v>3151</c:v>
                </c:pt>
                <c:pt idx="15">
                  <c:v>3245</c:v>
                </c:pt>
                <c:pt idx="16">
                  <c:v>3531.5</c:v>
                </c:pt>
                <c:pt idx="17">
                  <c:v>3545.5</c:v>
                </c:pt>
                <c:pt idx="18">
                  <c:v>3548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-1.7638273969066099E-3</c:v>
                </c:pt>
                <c:pt idx="1">
                  <c:v>-1.7570792552298025E-3</c:v>
                </c:pt>
                <c:pt idx="2">
                  <c:v>-1.742233343540827E-3</c:v>
                </c:pt>
                <c:pt idx="3">
                  <c:v>-1.7246881751811285E-3</c:v>
                </c:pt>
                <c:pt idx="4">
                  <c:v>3.0975338670652698E-3</c:v>
                </c:pt>
                <c:pt idx="5">
                  <c:v>3.6454829712220115E-3</c:v>
                </c:pt>
                <c:pt idx="6">
                  <c:v>7.232795086612699E-3</c:v>
                </c:pt>
                <c:pt idx="7">
                  <c:v>8.8658453724000316E-3</c:v>
                </c:pt>
                <c:pt idx="8">
                  <c:v>9.1020303310882823E-3</c:v>
                </c:pt>
                <c:pt idx="9">
                  <c:v>1.0026525740810865E-2</c:v>
                </c:pt>
                <c:pt idx="10">
                  <c:v>1.0706738421833027E-2</c:v>
                </c:pt>
                <c:pt idx="11">
                  <c:v>1.0760723555247483E-2</c:v>
                </c:pt>
                <c:pt idx="12">
                  <c:v>1.086059605206423E-2</c:v>
                </c:pt>
                <c:pt idx="13">
                  <c:v>1.0983412230582119E-2</c:v>
                </c:pt>
                <c:pt idx="14">
                  <c:v>1.1602891636513018E-2</c:v>
                </c:pt>
                <c:pt idx="15">
                  <c:v>1.1856621763560967E-2</c:v>
                </c:pt>
                <c:pt idx="16">
                  <c:v>1.2629958799723067E-2</c:v>
                </c:pt>
                <c:pt idx="17">
                  <c:v>1.2667748393113187E-2</c:v>
                </c:pt>
                <c:pt idx="18">
                  <c:v>1.2674496534789996E-2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B2-400E-A373-5A777DE29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300224"/>
        <c:axId val="1"/>
      </c:scatterChart>
      <c:valAx>
        <c:axId val="668300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902642559109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300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816411682892905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600075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05399E8-28DF-AD1B-16B5-4DFC0AE27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07.pdf" TargetMode="External"/><Relationship Id="rId13" Type="http://schemas.openxmlformats.org/officeDocument/2006/relationships/hyperlink" Target="http://www.konkoly.hu/cgi-bin/IBVS?5992" TargetMode="External"/><Relationship Id="rId18" Type="http://schemas.openxmlformats.org/officeDocument/2006/relationships/hyperlink" Target="http://www.bav-astro.de/sfs/BAVM_link.php?BAVMnr=232" TargetMode="External"/><Relationship Id="rId3" Type="http://schemas.openxmlformats.org/officeDocument/2006/relationships/hyperlink" Target="http://www.konkoly.hu/cgi-bin/IBVS?4526" TargetMode="External"/><Relationship Id="rId7" Type="http://schemas.openxmlformats.org/officeDocument/2006/relationships/hyperlink" Target="http://vsolj.cetus-net.org/vsoljno50.pdf" TargetMode="External"/><Relationship Id="rId12" Type="http://schemas.openxmlformats.org/officeDocument/2006/relationships/hyperlink" Target="http://www.bav-astro.de/sfs/BAVM_link.php?BAVMnr=225" TargetMode="External"/><Relationship Id="rId17" Type="http://schemas.openxmlformats.org/officeDocument/2006/relationships/hyperlink" Target="http://www.bav-astro.de/sfs/BAVM_link.php?BAVMnr=232" TargetMode="External"/><Relationship Id="rId2" Type="http://schemas.openxmlformats.org/officeDocument/2006/relationships/hyperlink" Target="http://www.konkoly.hu/cgi-bin/IBVS?4526" TargetMode="External"/><Relationship Id="rId16" Type="http://schemas.openxmlformats.org/officeDocument/2006/relationships/hyperlink" Target="http://www.bav-astro.de/sfs/BAVM_link.php?BAVMnr=228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894" TargetMode="External"/><Relationship Id="rId11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www.konkoly.hu/cgi-bin/IBVS?4526" TargetMode="External"/><Relationship Id="rId15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bav-astro.de/sfs/BAVM_link.php?BAVMnr=215" TargetMode="External"/><Relationship Id="rId19" Type="http://schemas.openxmlformats.org/officeDocument/2006/relationships/hyperlink" Target="http://www.bav-astro.de/sfs/BAVM_link.php?BAVMnr=232" TargetMode="External"/><Relationship Id="rId4" Type="http://schemas.openxmlformats.org/officeDocument/2006/relationships/hyperlink" Target="http://www.konkoly.hu/cgi-bin/IBVS?4526" TargetMode="External"/><Relationship Id="rId9" Type="http://schemas.openxmlformats.org/officeDocument/2006/relationships/hyperlink" Target="http://var.astro.cz/oejv/issues/oejv0137.pdf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22</v>
      </c>
      <c r="B2" s="32" t="s">
        <v>41</v>
      </c>
      <c r="C2" s="3"/>
      <c r="D2" s="3"/>
    </row>
    <row r="3" spans="1:6" ht="13.5" thickBot="1" x14ac:dyDescent="0.25">
      <c r="D3" s="29" t="s">
        <v>34</v>
      </c>
    </row>
    <row r="4" spans="1:6" ht="14.25" thickTop="1" thickBot="1" x14ac:dyDescent="0.25">
      <c r="A4" s="5" t="s">
        <v>36</v>
      </c>
      <c r="C4" s="8">
        <v>52500.858</v>
      </c>
      <c r="D4" s="9">
        <v>1.0917363</v>
      </c>
    </row>
    <row r="5" spans="1:6" ht="13.5" thickTop="1" x14ac:dyDescent="0.2">
      <c r="A5" s="11" t="s">
        <v>27</v>
      </c>
      <c r="B5" s="12"/>
      <c r="C5" s="55">
        <v>-9.5</v>
      </c>
      <c r="D5" s="12" t="s">
        <v>28</v>
      </c>
    </row>
    <row r="6" spans="1:6" x14ac:dyDescent="0.2">
      <c r="A6" s="5" t="s">
        <v>0</v>
      </c>
    </row>
    <row r="7" spans="1:6" x14ac:dyDescent="0.2">
      <c r="A7" t="s">
        <v>1</v>
      </c>
      <c r="C7">
        <f>C4</f>
        <v>52500.858</v>
      </c>
    </row>
    <row r="8" spans="1:6" x14ac:dyDescent="0.2">
      <c r="A8" t="s">
        <v>2</v>
      </c>
      <c r="C8">
        <f>D4</f>
        <v>1.0917363</v>
      </c>
      <c r="D8" s="28"/>
    </row>
    <row r="9" spans="1:6" x14ac:dyDescent="0.2">
      <c r="A9" s="26" t="s">
        <v>32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6" x14ac:dyDescent="0.2">
      <c r="A11" s="12" t="s">
        <v>14</v>
      </c>
      <c r="B11" s="12"/>
      <c r="C11" s="23">
        <f ca="1">INTERCEPT(INDIRECT($D$9):G992,INDIRECT($C$9):F992)</f>
        <v>3.0975338670652698E-3</v>
      </c>
      <c r="D11" s="3"/>
      <c r="E11" s="12"/>
    </row>
    <row r="12" spans="1:6" x14ac:dyDescent="0.2">
      <c r="A12" s="12" t="s">
        <v>15</v>
      </c>
      <c r="B12" s="12"/>
      <c r="C12" s="23">
        <f ca="1">SLOPE(INDIRECT($D$9):G992,INDIRECT($C$9):F992)</f>
        <v>2.699256670722865E-6</v>
      </c>
      <c r="D12" s="3"/>
      <c r="E12" s="12"/>
    </row>
    <row r="13" spans="1:6" x14ac:dyDescent="0.2">
      <c r="A13" s="12" t="s">
        <v>17</v>
      </c>
      <c r="B13" s="12"/>
      <c r="C13" s="3" t="s">
        <v>12</v>
      </c>
    </row>
    <row r="14" spans="1:6" x14ac:dyDescent="0.2">
      <c r="A14" s="12"/>
      <c r="B14" s="12"/>
      <c r="C14" s="12"/>
    </row>
    <row r="15" spans="1:6" x14ac:dyDescent="0.2">
      <c r="A15" s="14" t="s">
        <v>16</v>
      </c>
      <c r="B15" s="12"/>
      <c r="C15" s="15">
        <f ca="1">(C7+C11)+(C8+C12)*INT(MAX(F21:F3533))</f>
        <v>56374.351066896532</v>
      </c>
      <c r="E15" s="16" t="s">
        <v>44</v>
      </c>
      <c r="F15" s="13">
        <v>1</v>
      </c>
    </row>
    <row r="16" spans="1:6" x14ac:dyDescent="0.2">
      <c r="A16" s="18" t="s">
        <v>3</v>
      </c>
      <c r="B16" s="12"/>
      <c r="C16" s="19">
        <f ca="1">+C8+C12</f>
        <v>1.0917389992566706</v>
      </c>
      <c r="E16" s="16" t="s">
        <v>29</v>
      </c>
      <c r="F16" s="17">
        <f ca="1">NOW()+15018.5+$C$5/24</f>
        <v>60324.786831597223</v>
      </c>
    </row>
    <row r="17" spans="1:17" ht="13.5" thickBot="1" x14ac:dyDescent="0.25">
      <c r="A17" s="16" t="s">
        <v>26</v>
      </c>
      <c r="B17" s="12"/>
      <c r="C17" s="12">
        <f>COUNT(C21:C2191)</f>
        <v>19</v>
      </c>
      <c r="E17" s="16" t="s">
        <v>45</v>
      </c>
      <c r="F17" s="17">
        <f ca="1">ROUND(2*(F16-$C$7)/$C$8,0)/2+F15</f>
        <v>7167.5</v>
      </c>
    </row>
    <row r="18" spans="1:17" ht="14.25" thickTop="1" thickBot="1" x14ac:dyDescent="0.25">
      <c r="A18" s="18" t="s">
        <v>4</v>
      </c>
      <c r="B18" s="12"/>
      <c r="C18" s="21">
        <f ca="1">+C15</f>
        <v>56374.351066896532</v>
      </c>
      <c r="D18" s="22">
        <f ca="1">+C16</f>
        <v>1.0917389992566706</v>
      </c>
      <c r="E18" s="16" t="s">
        <v>30</v>
      </c>
      <c r="F18" s="25">
        <f ca="1">ROUND(2*(F16-$C$15)/$C$16,0)/2+F15</f>
        <v>3619.5</v>
      </c>
    </row>
    <row r="19" spans="1:17" ht="13.5" thickTop="1" x14ac:dyDescent="0.2">
      <c r="E19" s="16" t="s">
        <v>31</v>
      </c>
      <c r="F19" s="20">
        <f ca="1">+$C$15+$C$16*F18-15018.5-$C$5/24</f>
        <v>45307.796208039385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62</v>
      </c>
      <c r="I20" s="7" t="s">
        <v>65</v>
      </c>
      <c r="J20" s="7" t="s">
        <v>59</v>
      </c>
      <c r="K20" s="7" t="s">
        <v>48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s="34" t="s">
        <v>47</v>
      </c>
      <c r="B21" s="35" t="s">
        <v>33</v>
      </c>
      <c r="C21" s="34">
        <v>50534.641000000003</v>
      </c>
      <c r="D21" s="34" t="s">
        <v>48</v>
      </c>
      <c r="E21">
        <f t="shared" ref="E21:E39" si="0">+(C21-C$7)/C$8</f>
        <v>-1800.9999301113253</v>
      </c>
      <c r="F21">
        <f t="shared" ref="F21:F39" si="1">ROUND(2*E21,0)/2</f>
        <v>-1801</v>
      </c>
      <c r="G21">
        <f t="shared" ref="G21:G39" si="2">+C21-(C$7+F21*C$8)</f>
        <v>7.6300006185192615E-5</v>
      </c>
      <c r="J21">
        <f>+G21</f>
        <v>7.6300006185192615E-5</v>
      </c>
      <c r="O21">
        <f t="shared" ref="O21:O39" ca="1" si="3">+C$11+C$12*$F21</f>
        <v>-1.7638273969066099E-3</v>
      </c>
      <c r="Q21" s="2">
        <f t="shared" ref="Q21:Q39" si="4">+C21-15018.5</f>
        <v>35516.141000000003</v>
      </c>
    </row>
    <row r="22" spans="1:17" x14ac:dyDescent="0.2">
      <c r="A22" s="34" t="s">
        <v>47</v>
      </c>
      <c r="B22" s="35" t="s">
        <v>43</v>
      </c>
      <c r="C22" s="34">
        <v>50537.370999999999</v>
      </c>
      <c r="D22" s="34" t="s">
        <v>48</v>
      </c>
      <c r="E22">
        <f t="shared" si="0"/>
        <v>-1798.499326256717</v>
      </c>
      <c r="F22">
        <f t="shared" si="1"/>
        <v>-1798.5</v>
      </c>
      <c r="G22">
        <f t="shared" si="2"/>
        <v>7.3554999835323542E-4</v>
      </c>
      <c r="J22">
        <f>+G22</f>
        <v>7.3554999835323542E-4</v>
      </c>
      <c r="O22">
        <f t="shared" ca="1" si="3"/>
        <v>-1.7570792552298025E-3</v>
      </c>
      <c r="Q22" s="2">
        <f t="shared" si="4"/>
        <v>35518.870999999999</v>
      </c>
    </row>
    <row r="23" spans="1:17" x14ac:dyDescent="0.2">
      <c r="A23" s="34" t="s">
        <v>47</v>
      </c>
      <c r="B23" s="35" t="s">
        <v>33</v>
      </c>
      <c r="C23" s="34">
        <v>50543.374900000003</v>
      </c>
      <c r="D23" s="34" t="s">
        <v>48</v>
      </c>
      <c r="E23">
        <f t="shared" si="0"/>
        <v>-1792.9999213179938</v>
      </c>
      <c r="F23">
        <f t="shared" si="1"/>
        <v>-1793</v>
      </c>
      <c r="G23">
        <f t="shared" si="2"/>
        <v>8.5899999248795211E-5</v>
      </c>
      <c r="J23">
        <f>+G23</f>
        <v>8.5899999248795211E-5</v>
      </c>
      <c r="O23">
        <f t="shared" ca="1" si="3"/>
        <v>-1.742233343540827E-3</v>
      </c>
      <c r="Q23" s="2">
        <f t="shared" si="4"/>
        <v>35524.874900000003</v>
      </c>
    </row>
    <row r="24" spans="1:17" x14ac:dyDescent="0.2">
      <c r="A24" s="34" t="s">
        <v>47</v>
      </c>
      <c r="B24" s="35" t="s">
        <v>43</v>
      </c>
      <c r="C24" s="34">
        <v>50550.4712</v>
      </c>
      <c r="D24" s="34" t="s">
        <v>48</v>
      </c>
      <c r="E24">
        <f t="shared" si="0"/>
        <v>-1786.499908448588</v>
      </c>
      <c r="F24">
        <f t="shared" si="1"/>
        <v>-1786.5</v>
      </c>
      <c r="G24">
        <f t="shared" si="2"/>
        <v>9.9949997093062848E-5</v>
      </c>
      <c r="J24">
        <f>+G24</f>
        <v>9.9949997093062848E-5</v>
      </c>
      <c r="O24">
        <f t="shared" ca="1" si="3"/>
        <v>-1.7246881751811285E-3</v>
      </c>
      <c r="Q24" s="2">
        <f t="shared" si="4"/>
        <v>35531.9712</v>
      </c>
    </row>
    <row r="25" spans="1:17" x14ac:dyDescent="0.2">
      <c r="A25" s="31" t="s">
        <v>35</v>
      </c>
      <c r="B25" s="30" t="s">
        <v>33</v>
      </c>
      <c r="C25" s="31">
        <v>52500.858</v>
      </c>
      <c r="D25" s="33"/>
      <c r="E25">
        <f t="shared" si="0"/>
        <v>0</v>
      </c>
      <c r="F25">
        <f t="shared" si="1"/>
        <v>0</v>
      </c>
      <c r="G25">
        <f t="shared" si="2"/>
        <v>0</v>
      </c>
      <c r="I25">
        <f>+G25</f>
        <v>0</v>
      </c>
      <c r="O25">
        <f t="shared" ca="1" si="3"/>
        <v>3.0975338670652698E-3</v>
      </c>
      <c r="Q25" s="2">
        <f t="shared" si="4"/>
        <v>37482.358</v>
      </c>
    </row>
    <row r="26" spans="1:17" x14ac:dyDescent="0.2">
      <c r="A26" s="31" t="s">
        <v>38</v>
      </c>
      <c r="B26" s="31" t="s">
        <v>33</v>
      </c>
      <c r="C26" s="31">
        <v>52722.477099999996</v>
      </c>
      <c r="D26" s="31">
        <v>1.1000000000000001E-3</v>
      </c>
      <c r="E26">
        <f t="shared" si="0"/>
        <v>202.9969141815622</v>
      </c>
      <c r="F26">
        <f t="shared" si="1"/>
        <v>203</v>
      </c>
      <c r="G26">
        <f t="shared" si="2"/>
        <v>-3.3689000047161244E-3</v>
      </c>
      <c r="K26">
        <f>+G26</f>
        <v>-3.3689000047161244E-3</v>
      </c>
      <c r="O26">
        <f t="shared" ca="1" si="3"/>
        <v>3.6454829712220115E-3</v>
      </c>
      <c r="Q26" s="2">
        <f t="shared" si="4"/>
        <v>37703.977099999996</v>
      </c>
    </row>
    <row r="27" spans="1:17" x14ac:dyDescent="0.2">
      <c r="A27" s="31" t="s">
        <v>39</v>
      </c>
      <c r="B27" s="31" t="s">
        <v>33</v>
      </c>
      <c r="C27" s="31">
        <v>54173.400099999999</v>
      </c>
      <c r="D27" s="31">
        <v>8.0000000000000004E-4</v>
      </c>
      <c r="E27">
        <f t="shared" si="0"/>
        <v>1532.001912916149</v>
      </c>
      <c r="F27">
        <f t="shared" si="1"/>
        <v>1532</v>
      </c>
      <c r="G27">
        <f t="shared" si="2"/>
        <v>2.0883999968646094E-3</v>
      </c>
      <c r="K27">
        <f>+G28</f>
        <v>7.0268999988911673E-3</v>
      </c>
      <c r="O27">
        <f t="shared" ca="1" si="3"/>
        <v>7.232795086612699E-3</v>
      </c>
      <c r="Q27" s="2">
        <f t="shared" si="4"/>
        <v>39154.900099999999</v>
      </c>
    </row>
    <row r="28" spans="1:17" x14ac:dyDescent="0.2">
      <c r="A28" s="31" t="s">
        <v>40</v>
      </c>
      <c r="B28" s="30" t="s">
        <v>33</v>
      </c>
      <c r="C28" s="31">
        <v>54833.905500000001</v>
      </c>
      <c r="D28" s="31">
        <v>4.0000000000000002E-4</v>
      </c>
      <c r="E28">
        <f t="shared" si="0"/>
        <v>2137.0064364444056</v>
      </c>
      <c r="F28">
        <f t="shared" si="1"/>
        <v>2137</v>
      </c>
      <c r="G28">
        <f t="shared" si="2"/>
        <v>7.0268999988911673E-3</v>
      </c>
      <c r="K28">
        <f>+G29</f>
        <v>1.234064999880502E-2</v>
      </c>
      <c r="O28">
        <f t="shared" ca="1" si="3"/>
        <v>8.8658453724000316E-3</v>
      </c>
      <c r="Q28" s="2">
        <f t="shared" si="4"/>
        <v>39815.405500000001</v>
      </c>
    </row>
    <row r="29" spans="1:17" x14ac:dyDescent="0.2">
      <c r="A29" s="36" t="s">
        <v>42</v>
      </c>
      <c r="B29" s="30" t="s">
        <v>43</v>
      </c>
      <c r="C29" s="31">
        <v>54929.437740000001</v>
      </c>
      <c r="D29" s="31">
        <v>1E-4</v>
      </c>
      <c r="E29">
        <f t="shared" si="0"/>
        <v>2224.5113036911944</v>
      </c>
      <c r="F29">
        <f t="shared" si="1"/>
        <v>2224.5</v>
      </c>
      <c r="G29">
        <f t="shared" si="2"/>
        <v>1.234064999880502E-2</v>
      </c>
      <c r="K29">
        <f>+G30</f>
        <v>1.8827899999450892E-2</v>
      </c>
      <c r="O29">
        <f t="shared" ca="1" si="3"/>
        <v>9.1020303310882823E-3</v>
      </c>
      <c r="Q29" s="2">
        <f t="shared" si="4"/>
        <v>39910.937740000001</v>
      </c>
    </row>
    <row r="30" spans="1:17" x14ac:dyDescent="0.2">
      <c r="A30" s="36" t="s">
        <v>46</v>
      </c>
      <c r="B30" s="30" t="s">
        <v>33</v>
      </c>
      <c r="C30" s="31">
        <v>55303.36391</v>
      </c>
      <c r="D30" s="31">
        <v>1E-4</v>
      </c>
      <c r="E30">
        <f t="shared" si="0"/>
        <v>2567.0172458312504</v>
      </c>
      <c r="F30">
        <f t="shared" si="1"/>
        <v>2567</v>
      </c>
      <c r="G30">
        <f t="shared" si="2"/>
        <v>1.8827899999450892E-2</v>
      </c>
      <c r="K30">
        <f>+G30</f>
        <v>1.8827899999450892E-2</v>
      </c>
      <c r="O30">
        <f t="shared" ca="1" si="3"/>
        <v>1.0026525740810865E-2</v>
      </c>
      <c r="Q30" s="2">
        <f t="shared" si="4"/>
        <v>40284.86391</v>
      </c>
    </row>
    <row r="31" spans="1:17" x14ac:dyDescent="0.2">
      <c r="A31" s="40" t="s">
        <v>55</v>
      </c>
      <c r="B31" s="40"/>
      <c r="C31" s="41">
        <v>55578.4732</v>
      </c>
      <c r="D31" s="41">
        <v>5.7000000000000002E-3</v>
      </c>
      <c r="E31">
        <f t="shared" si="0"/>
        <v>2819.0096820999725</v>
      </c>
      <c r="F31">
        <f t="shared" si="1"/>
        <v>2819</v>
      </c>
      <c r="G31">
        <f t="shared" si="2"/>
        <v>1.0570300000836141E-2</v>
      </c>
      <c r="J31">
        <f>+G31</f>
        <v>1.0570300000836141E-2</v>
      </c>
      <c r="O31">
        <f t="shared" ca="1" si="3"/>
        <v>1.0706738421833027E-2</v>
      </c>
      <c r="Q31" s="2">
        <f t="shared" si="4"/>
        <v>40559.9732</v>
      </c>
    </row>
    <row r="32" spans="1:17" x14ac:dyDescent="0.2">
      <c r="A32" s="34" t="s">
        <v>49</v>
      </c>
      <c r="B32" s="35" t="s">
        <v>33</v>
      </c>
      <c r="C32" s="34">
        <v>55600.310100000002</v>
      </c>
      <c r="D32" s="34">
        <v>4.0000000000000002E-4</v>
      </c>
      <c r="E32">
        <f t="shared" si="0"/>
        <v>2839.011673423337</v>
      </c>
      <c r="F32">
        <f t="shared" si="1"/>
        <v>2839</v>
      </c>
      <c r="G32">
        <f t="shared" si="2"/>
        <v>1.2744300001941156E-2</v>
      </c>
      <c r="J32">
        <f>+G32</f>
        <v>1.2744300001941156E-2</v>
      </c>
      <c r="O32">
        <f t="shared" ca="1" si="3"/>
        <v>1.0760723555247483E-2</v>
      </c>
      <c r="Q32" s="2">
        <f t="shared" si="4"/>
        <v>40581.810100000002</v>
      </c>
    </row>
    <row r="33" spans="1:17" x14ac:dyDescent="0.2">
      <c r="A33" s="34" t="s">
        <v>50</v>
      </c>
      <c r="B33" s="35" t="s">
        <v>33</v>
      </c>
      <c r="C33" s="34">
        <v>55640.7042</v>
      </c>
      <c r="D33" s="34">
        <v>5.0000000000000001E-4</v>
      </c>
      <c r="E33">
        <f t="shared" si="0"/>
        <v>2876.0115423477264</v>
      </c>
      <c r="F33">
        <f t="shared" si="1"/>
        <v>2876</v>
      </c>
      <c r="G33">
        <f t="shared" si="2"/>
        <v>1.2601200003700797E-2</v>
      </c>
      <c r="K33">
        <f>+G34</f>
        <v>1.0299549998308066E-2</v>
      </c>
      <c r="O33">
        <f t="shared" ca="1" si="3"/>
        <v>1.086059605206423E-2</v>
      </c>
      <c r="Q33" s="2">
        <f t="shared" si="4"/>
        <v>40622.2042</v>
      </c>
    </row>
    <row r="34" spans="1:17" x14ac:dyDescent="0.2">
      <c r="A34" s="37" t="s">
        <v>52</v>
      </c>
      <c r="B34" s="38" t="s">
        <v>43</v>
      </c>
      <c r="C34" s="39">
        <v>55690.375899999999</v>
      </c>
      <c r="D34" s="39">
        <v>1E-4</v>
      </c>
      <c r="E34">
        <f t="shared" si="0"/>
        <v>2921.5094341005233</v>
      </c>
      <c r="F34">
        <f t="shared" si="1"/>
        <v>2921.5</v>
      </c>
      <c r="G34">
        <f t="shared" si="2"/>
        <v>1.0299549998308066E-2</v>
      </c>
      <c r="K34">
        <f>+G35</f>
        <v>1.1818699997093063E-2</v>
      </c>
      <c r="O34">
        <f t="shared" ca="1" si="3"/>
        <v>1.0983412230582119E-2</v>
      </c>
      <c r="Q34" s="2">
        <f t="shared" si="4"/>
        <v>40671.875899999999</v>
      </c>
    </row>
    <row r="35" spans="1:17" x14ac:dyDescent="0.2">
      <c r="A35" s="31" t="s">
        <v>51</v>
      </c>
      <c r="B35" s="30" t="s">
        <v>33</v>
      </c>
      <c r="C35" s="31">
        <v>55940.930899999999</v>
      </c>
      <c r="D35" s="31">
        <v>6.9999999999999999E-4</v>
      </c>
      <c r="E35">
        <f t="shared" si="0"/>
        <v>3151.010825599551</v>
      </c>
      <c r="F35">
        <f t="shared" si="1"/>
        <v>3151</v>
      </c>
      <c r="G35">
        <f t="shared" si="2"/>
        <v>1.1818699997093063E-2</v>
      </c>
      <c r="K35">
        <f>+G36</f>
        <v>1.0406499997770879E-2</v>
      </c>
      <c r="O35">
        <f t="shared" ca="1" si="3"/>
        <v>1.1602891636513018E-2</v>
      </c>
      <c r="Q35" s="2">
        <f t="shared" si="4"/>
        <v>40922.430899999999</v>
      </c>
    </row>
    <row r="36" spans="1:17" x14ac:dyDescent="0.2">
      <c r="A36" s="37" t="s">
        <v>53</v>
      </c>
      <c r="B36" s="38" t="s">
        <v>33</v>
      </c>
      <c r="C36" s="39">
        <v>56043.5527</v>
      </c>
      <c r="D36" s="39">
        <v>1.8E-3</v>
      </c>
      <c r="E36">
        <f t="shared" si="0"/>
        <v>3245.0095320637411</v>
      </c>
      <c r="F36">
        <f t="shared" si="1"/>
        <v>3245</v>
      </c>
      <c r="G36">
        <f t="shared" si="2"/>
        <v>1.0406499997770879E-2</v>
      </c>
      <c r="J36">
        <f>+G36</f>
        <v>1.0406499997770879E-2</v>
      </c>
      <c r="O36">
        <f t="shared" ca="1" si="3"/>
        <v>1.1856621763560967E-2</v>
      </c>
      <c r="Q36" s="2">
        <f t="shared" si="4"/>
        <v>41025.0527</v>
      </c>
    </row>
    <row r="37" spans="1:17" x14ac:dyDescent="0.2">
      <c r="A37" s="39" t="s">
        <v>54</v>
      </c>
      <c r="B37" s="38" t="s">
        <v>33</v>
      </c>
      <c r="C37" s="39">
        <v>56356.336600000002</v>
      </c>
      <c r="D37" s="39">
        <v>3.0000000000000001E-3</v>
      </c>
      <c r="E37">
        <f t="shared" si="0"/>
        <v>3531.510860269098</v>
      </c>
      <c r="F37">
        <f t="shared" si="1"/>
        <v>3531.5</v>
      </c>
      <c r="G37">
        <f t="shared" si="2"/>
        <v>1.185655000153929E-2</v>
      </c>
      <c r="J37">
        <f>+G37</f>
        <v>1.185655000153929E-2</v>
      </c>
      <c r="O37">
        <f t="shared" ca="1" si="3"/>
        <v>1.2629958799723067E-2</v>
      </c>
      <c r="Q37" s="2">
        <f t="shared" si="4"/>
        <v>41337.836600000002</v>
      </c>
    </row>
    <row r="38" spans="1:17" x14ac:dyDescent="0.2">
      <c r="A38" s="39" t="s">
        <v>54</v>
      </c>
      <c r="B38" s="38" t="s">
        <v>33</v>
      </c>
      <c r="C38" s="39">
        <v>56371.618699999999</v>
      </c>
      <c r="D38" s="39">
        <v>8.9999999999999998E-4</v>
      </c>
      <c r="E38">
        <f t="shared" si="0"/>
        <v>3545.5088376194863</v>
      </c>
      <c r="F38">
        <f t="shared" si="1"/>
        <v>3545.5</v>
      </c>
      <c r="G38">
        <f t="shared" si="2"/>
        <v>9.6483500019530766E-3</v>
      </c>
      <c r="J38">
        <f>+G38</f>
        <v>9.6483500019530766E-3</v>
      </c>
      <c r="O38">
        <f t="shared" ca="1" si="3"/>
        <v>1.2667748393113187E-2</v>
      </c>
      <c r="Q38" s="2">
        <f t="shared" si="4"/>
        <v>41353.118699999999</v>
      </c>
    </row>
    <row r="39" spans="1:17" x14ac:dyDescent="0.2">
      <c r="A39" s="39" t="s">
        <v>54</v>
      </c>
      <c r="B39" s="38" t="s">
        <v>33</v>
      </c>
      <c r="C39" s="39">
        <v>56374.352099999996</v>
      </c>
      <c r="D39" s="39">
        <v>3.0999999999999999E-3</v>
      </c>
      <c r="E39">
        <f t="shared" si="0"/>
        <v>3548.012555779263</v>
      </c>
      <c r="F39">
        <f t="shared" si="1"/>
        <v>3548</v>
      </c>
      <c r="G39">
        <f t="shared" si="2"/>
        <v>1.3707599995541386E-2</v>
      </c>
      <c r="J39">
        <f>+G39</f>
        <v>1.3707599995541386E-2</v>
      </c>
      <c r="O39">
        <f t="shared" ca="1" si="3"/>
        <v>1.2674496534789996E-2</v>
      </c>
      <c r="Q39" s="2">
        <f t="shared" si="4"/>
        <v>41355.852099999996</v>
      </c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9"/>
  <sheetViews>
    <sheetView topLeftCell="A7" workbookViewId="0">
      <selection activeCell="A31" sqref="A31:IV430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2" t="s">
        <v>56</v>
      </c>
      <c r="I1" s="43" t="s">
        <v>57</v>
      </c>
      <c r="J1" s="44" t="s">
        <v>48</v>
      </c>
    </row>
    <row r="2" spans="1:16" x14ac:dyDescent="0.2">
      <c r="I2" s="45" t="s">
        <v>58</v>
      </c>
      <c r="J2" s="46" t="s">
        <v>59</v>
      </c>
    </row>
    <row r="3" spans="1:16" x14ac:dyDescent="0.2">
      <c r="A3" s="47" t="s">
        <v>60</v>
      </c>
      <c r="I3" s="45" t="s">
        <v>61</v>
      </c>
      <c r="J3" s="46" t="s">
        <v>62</v>
      </c>
    </row>
    <row r="4" spans="1:16" x14ac:dyDescent="0.2">
      <c r="I4" s="45" t="s">
        <v>63</v>
      </c>
      <c r="J4" s="46" t="s">
        <v>62</v>
      </c>
    </row>
    <row r="5" spans="1:16" ht="13.5" thickBot="1" x14ac:dyDescent="0.25">
      <c r="I5" s="48" t="s">
        <v>64</v>
      </c>
      <c r="J5" s="49" t="s">
        <v>65</v>
      </c>
    </row>
    <row r="10" spans="1:16" ht="13.5" thickBot="1" x14ac:dyDescent="0.25"/>
    <row r="11" spans="1:16" ht="12.75" customHeight="1" thickBot="1" x14ac:dyDescent="0.25">
      <c r="A11" s="10" t="str">
        <f t="shared" ref="A11:A30" si="0">P11</f>
        <v>IBVS 4526 </v>
      </c>
      <c r="B11" s="3" t="str">
        <f t="shared" ref="B11:B30" si="1">IF(H11=INT(H11),"I","II")</f>
        <v>I</v>
      </c>
      <c r="C11" s="10">
        <f t="shared" ref="C11:C30" si="2">1*G11</f>
        <v>50534.641000000003</v>
      </c>
      <c r="D11" s="12" t="str">
        <f t="shared" ref="D11:D30" si="3">VLOOKUP(F11,I$1:J$5,2,FALSE)</f>
        <v>vis</v>
      </c>
      <c r="E11" s="50" t="s">
        <v>66</v>
      </c>
      <c r="F11" s="3" t="s">
        <v>64</v>
      </c>
      <c r="G11" s="12" t="str">
        <f t="shared" ref="G11:G30" si="4">MID(I11,3,LEN(I11)-3)</f>
        <v>50534.6410</v>
      </c>
      <c r="H11" s="10">
        <f t="shared" ref="H11:H30" si="5">1*K11</f>
        <v>-1801</v>
      </c>
      <c r="I11" s="51" t="s">
        <v>67</v>
      </c>
      <c r="J11" s="52" t="s">
        <v>68</v>
      </c>
      <c r="K11" s="51">
        <v>-1801</v>
      </c>
      <c r="L11" s="51" t="s">
        <v>69</v>
      </c>
      <c r="M11" s="52" t="s">
        <v>70</v>
      </c>
      <c r="N11" s="52" t="s">
        <v>71</v>
      </c>
      <c r="O11" s="53" t="s">
        <v>72</v>
      </c>
      <c r="P11" s="54" t="s">
        <v>73</v>
      </c>
    </row>
    <row r="12" spans="1:16" ht="12.75" customHeight="1" thickBot="1" x14ac:dyDescent="0.25">
      <c r="A12" s="10" t="str">
        <f t="shared" si="0"/>
        <v>IBVS 4526 </v>
      </c>
      <c r="B12" s="3" t="str">
        <f t="shared" si="1"/>
        <v>II</v>
      </c>
      <c r="C12" s="10">
        <f t="shared" si="2"/>
        <v>50537.370999999999</v>
      </c>
      <c r="D12" s="12" t="str">
        <f t="shared" si="3"/>
        <v>vis</v>
      </c>
      <c r="E12" s="50" t="s">
        <v>66</v>
      </c>
      <c r="F12" s="3" t="s">
        <v>64</v>
      </c>
      <c r="G12" s="12" t="str">
        <f t="shared" si="4"/>
        <v>50537.3710</v>
      </c>
      <c r="H12" s="10">
        <f t="shared" si="5"/>
        <v>-1798.5</v>
      </c>
      <c r="I12" s="51" t="s">
        <v>74</v>
      </c>
      <c r="J12" s="52" t="s">
        <v>75</v>
      </c>
      <c r="K12" s="51">
        <v>-1798.5</v>
      </c>
      <c r="L12" s="51" t="s">
        <v>76</v>
      </c>
      <c r="M12" s="52" t="s">
        <v>70</v>
      </c>
      <c r="N12" s="52" t="s">
        <v>71</v>
      </c>
      <c r="O12" s="53" t="s">
        <v>72</v>
      </c>
      <c r="P12" s="54" t="s">
        <v>73</v>
      </c>
    </row>
    <row r="13" spans="1:16" ht="12.75" customHeight="1" thickBot="1" x14ac:dyDescent="0.25">
      <c r="A13" s="10" t="str">
        <f t="shared" si="0"/>
        <v>IBVS 4526 </v>
      </c>
      <c r="B13" s="3" t="str">
        <f t="shared" si="1"/>
        <v>I</v>
      </c>
      <c r="C13" s="10">
        <f t="shared" si="2"/>
        <v>50543.374900000003</v>
      </c>
      <c r="D13" s="12" t="str">
        <f t="shared" si="3"/>
        <v>vis</v>
      </c>
      <c r="E13" s="50" t="s">
        <v>66</v>
      </c>
      <c r="F13" s="3" t="s">
        <v>64</v>
      </c>
      <c r="G13" s="12" t="str">
        <f t="shared" si="4"/>
        <v>50543.3749</v>
      </c>
      <c r="H13" s="10">
        <f t="shared" si="5"/>
        <v>-1793</v>
      </c>
      <c r="I13" s="51" t="s">
        <v>77</v>
      </c>
      <c r="J13" s="52" t="s">
        <v>78</v>
      </c>
      <c r="K13" s="51">
        <v>-1793</v>
      </c>
      <c r="L13" s="51" t="s">
        <v>69</v>
      </c>
      <c r="M13" s="52" t="s">
        <v>70</v>
      </c>
      <c r="N13" s="52" t="s">
        <v>71</v>
      </c>
      <c r="O13" s="53" t="s">
        <v>72</v>
      </c>
      <c r="P13" s="54" t="s">
        <v>73</v>
      </c>
    </row>
    <row r="14" spans="1:16" ht="12.75" customHeight="1" thickBot="1" x14ac:dyDescent="0.25">
      <c r="A14" s="10" t="str">
        <f t="shared" si="0"/>
        <v>IBVS 4526 </v>
      </c>
      <c r="B14" s="3" t="str">
        <f t="shared" si="1"/>
        <v>II</v>
      </c>
      <c r="C14" s="10">
        <f t="shared" si="2"/>
        <v>50550.4712</v>
      </c>
      <c r="D14" s="12" t="str">
        <f t="shared" si="3"/>
        <v>vis</v>
      </c>
      <c r="E14" s="50" t="s">
        <v>66</v>
      </c>
      <c r="F14" s="3" t="s">
        <v>64</v>
      </c>
      <c r="G14" s="12" t="str">
        <f t="shared" si="4"/>
        <v>50550.4712</v>
      </c>
      <c r="H14" s="10">
        <f t="shared" si="5"/>
        <v>-1786.5</v>
      </c>
      <c r="I14" s="51" t="s">
        <v>79</v>
      </c>
      <c r="J14" s="52" t="s">
        <v>80</v>
      </c>
      <c r="K14" s="51">
        <v>-1786.5</v>
      </c>
      <c r="L14" s="51" t="s">
        <v>69</v>
      </c>
      <c r="M14" s="52" t="s">
        <v>70</v>
      </c>
      <c r="N14" s="52" t="s">
        <v>71</v>
      </c>
      <c r="O14" s="53" t="s">
        <v>72</v>
      </c>
      <c r="P14" s="54" t="s">
        <v>73</v>
      </c>
    </row>
    <row r="15" spans="1:16" ht="12.75" customHeight="1" thickBot="1" x14ac:dyDescent="0.25">
      <c r="A15" s="10" t="str">
        <f t="shared" si="0"/>
        <v> BBS 129 </v>
      </c>
      <c r="B15" s="3" t="str">
        <f t="shared" si="1"/>
        <v>I</v>
      </c>
      <c r="C15" s="10">
        <f t="shared" si="2"/>
        <v>52722.477099999996</v>
      </c>
      <c r="D15" s="12" t="str">
        <f t="shared" si="3"/>
        <v>vis</v>
      </c>
      <c r="E15" s="50" t="s">
        <v>66</v>
      </c>
      <c r="F15" s="3" t="s">
        <v>64</v>
      </c>
      <c r="G15" s="12" t="str">
        <f t="shared" si="4"/>
        <v>52722.4771</v>
      </c>
      <c r="H15" s="10">
        <f t="shared" si="5"/>
        <v>203</v>
      </c>
      <c r="I15" s="51" t="s">
        <v>81</v>
      </c>
      <c r="J15" s="52" t="s">
        <v>82</v>
      </c>
      <c r="K15" s="51">
        <v>203</v>
      </c>
      <c r="L15" s="51" t="s">
        <v>83</v>
      </c>
      <c r="M15" s="52" t="s">
        <v>70</v>
      </c>
      <c r="N15" s="52" t="s">
        <v>71</v>
      </c>
      <c r="O15" s="53" t="s">
        <v>84</v>
      </c>
      <c r="P15" s="53" t="s">
        <v>85</v>
      </c>
    </row>
    <row r="16" spans="1:16" ht="12.75" customHeight="1" thickBot="1" x14ac:dyDescent="0.25">
      <c r="A16" s="10" t="str">
        <f t="shared" si="0"/>
        <v> BBS 133 (=IBVS 5781) </v>
      </c>
      <c r="B16" s="3" t="str">
        <f t="shared" si="1"/>
        <v>I</v>
      </c>
      <c r="C16" s="10">
        <f t="shared" si="2"/>
        <v>54173.400099999999</v>
      </c>
      <c r="D16" s="12" t="str">
        <f t="shared" si="3"/>
        <v>vis</v>
      </c>
      <c r="E16" s="50" t="s">
        <v>66</v>
      </c>
      <c r="F16" s="3" t="s">
        <v>64</v>
      </c>
      <c r="G16" s="12" t="str">
        <f t="shared" si="4"/>
        <v>54173.4001</v>
      </c>
      <c r="H16" s="10">
        <f t="shared" si="5"/>
        <v>1532</v>
      </c>
      <c r="I16" s="51" t="s">
        <v>86</v>
      </c>
      <c r="J16" s="52" t="s">
        <v>87</v>
      </c>
      <c r="K16" s="51">
        <v>1532</v>
      </c>
      <c r="L16" s="51" t="s">
        <v>88</v>
      </c>
      <c r="M16" s="52" t="s">
        <v>89</v>
      </c>
      <c r="N16" s="52" t="s">
        <v>64</v>
      </c>
      <c r="O16" s="53" t="s">
        <v>90</v>
      </c>
      <c r="P16" s="53" t="s">
        <v>91</v>
      </c>
    </row>
    <row r="17" spans="1:16" ht="12.75" customHeight="1" thickBot="1" x14ac:dyDescent="0.25">
      <c r="A17" s="10" t="str">
        <f t="shared" si="0"/>
        <v>IBVS 5894 </v>
      </c>
      <c r="B17" s="3" t="str">
        <f t="shared" si="1"/>
        <v>I</v>
      </c>
      <c r="C17" s="10">
        <f t="shared" si="2"/>
        <v>54833.905500000001</v>
      </c>
      <c r="D17" s="12" t="str">
        <f t="shared" si="3"/>
        <v>vis</v>
      </c>
      <c r="E17" s="50" t="s">
        <v>66</v>
      </c>
      <c r="F17" s="3" t="s">
        <v>64</v>
      </c>
      <c r="G17" s="12" t="str">
        <f t="shared" si="4"/>
        <v>54833.9055</v>
      </c>
      <c r="H17" s="10">
        <f t="shared" si="5"/>
        <v>2137</v>
      </c>
      <c r="I17" s="51" t="s">
        <v>92</v>
      </c>
      <c r="J17" s="52" t="s">
        <v>93</v>
      </c>
      <c r="K17" s="51">
        <v>2137</v>
      </c>
      <c r="L17" s="51" t="s">
        <v>94</v>
      </c>
      <c r="M17" s="52" t="s">
        <v>89</v>
      </c>
      <c r="N17" s="52" t="s">
        <v>64</v>
      </c>
      <c r="O17" s="53" t="s">
        <v>84</v>
      </c>
      <c r="P17" s="54" t="s">
        <v>95</v>
      </c>
    </row>
    <row r="18" spans="1:16" ht="12.75" customHeight="1" thickBot="1" x14ac:dyDescent="0.25">
      <c r="A18" s="10" t="str">
        <f t="shared" si="0"/>
        <v>VSB 50 </v>
      </c>
      <c r="B18" s="3" t="str">
        <f t="shared" si="1"/>
        <v>I</v>
      </c>
      <c r="C18" s="10">
        <f t="shared" si="2"/>
        <v>54909.239699999998</v>
      </c>
      <c r="D18" s="12" t="str">
        <f t="shared" si="3"/>
        <v>vis</v>
      </c>
      <c r="E18" s="50" t="s">
        <v>66</v>
      </c>
      <c r="F18" s="3" t="s">
        <v>64</v>
      </c>
      <c r="G18" s="12" t="str">
        <f t="shared" si="4"/>
        <v>54909.2397</v>
      </c>
      <c r="H18" s="10">
        <f t="shared" si="5"/>
        <v>2206</v>
      </c>
      <c r="I18" s="51" t="s">
        <v>96</v>
      </c>
      <c r="J18" s="52" t="s">
        <v>97</v>
      </c>
      <c r="K18" s="51">
        <v>2206</v>
      </c>
      <c r="L18" s="51" t="s">
        <v>98</v>
      </c>
      <c r="M18" s="52" t="s">
        <v>89</v>
      </c>
      <c r="N18" s="52" t="s">
        <v>64</v>
      </c>
      <c r="O18" s="53" t="s">
        <v>99</v>
      </c>
      <c r="P18" s="54" t="s">
        <v>100</v>
      </c>
    </row>
    <row r="19" spans="1:16" ht="12.75" customHeight="1" thickBot="1" x14ac:dyDescent="0.25">
      <c r="A19" s="10" t="str">
        <f t="shared" si="0"/>
        <v>OEJV 0107 </v>
      </c>
      <c r="B19" s="3" t="str">
        <f t="shared" si="1"/>
        <v>II</v>
      </c>
      <c r="C19" s="10">
        <f t="shared" si="2"/>
        <v>54929.437700000002</v>
      </c>
      <c r="D19" s="12" t="str">
        <f t="shared" si="3"/>
        <v>vis</v>
      </c>
      <c r="E19" s="50" t="s">
        <v>66</v>
      </c>
      <c r="F19" s="3" t="s">
        <v>64</v>
      </c>
      <c r="G19" s="12" t="str">
        <f t="shared" si="4"/>
        <v>54929.4377</v>
      </c>
      <c r="H19" s="10">
        <f t="shared" si="5"/>
        <v>2224.5</v>
      </c>
      <c r="I19" s="51" t="s">
        <v>101</v>
      </c>
      <c r="J19" s="52" t="s">
        <v>102</v>
      </c>
      <c r="K19" s="51">
        <v>2224.5</v>
      </c>
      <c r="L19" s="51" t="s">
        <v>103</v>
      </c>
      <c r="M19" s="52" t="s">
        <v>89</v>
      </c>
      <c r="N19" s="52" t="s">
        <v>104</v>
      </c>
      <c r="O19" s="53" t="s">
        <v>105</v>
      </c>
      <c r="P19" s="54" t="s">
        <v>106</v>
      </c>
    </row>
    <row r="20" spans="1:16" ht="12.75" customHeight="1" thickBot="1" x14ac:dyDescent="0.25">
      <c r="A20" s="10" t="str">
        <f t="shared" si="0"/>
        <v>OEJV 0137 </v>
      </c>
      <c r="B20" s="3" t="str">
        <f t="shared" si="1"/>
        <v>I</v>
      </c>
      <c r="C20" s="10">
        <f t="shared" si="2"/>
        <v>55303.363899999997</v>
      </c>
      <c r="D20" s="12" t="str">
        <f t="shared" si="3"/>
        <v>vis</v>
      </c>
      <c r="E20" s="50" t="s">
        <v>66</v>
      </c>
      <c r="F20" s="3" t="s">
        <v>64</v>
      </c>
      <c r="G20" s="12" t="str">
        <f t="shared" si="4"/>
        <v>55303.3639</v>
      </c>
      <c r="H20" s="10">
        <f t="shared" si="5"/>
        <v>2567</v>
      </c>
      <c r="I20" s="51" t="s">
        <v>107</v>
      </c>
      <c r="J20" s="52" t="s">
        <v>108</v>
      </c>
      <c r="K20" s="51">
        <v>2567</v>
      </c>
      <c r="L20" s="51" t="s">
        <v>109</v>
      </c>
      <c r="M20" s="52" t="s">
        <v>89</v>
      </c>
      <c r="N20" s="52" t="s">
        <v>57</v>
      </c>
      <c r="O20" s="53" t="s">
        <v>110</v>
      </c>
      <c r="P20" s="54" t="s">
        <v>111</v>
      </c>
    </row>
    <row r="21" spans="1:16" ht="12.75" customHeight="1" thickBot="1" x14ac:dyDescent="0.25">
      <c r="A21" s="10" t="str">
        <f t="shared" si="0"/>
        <v>BAVM 215 </v>
      </c>
      <c r="B21" s="3" t="str">
        <f t="shared" si="1"/>
        <v>I</v>
      </c>
      <c r="C21" s="10">
        <f t="shared" si="2"/>
        <v>55578.4732</v>
      </c>
      <c r="D21" s="12" t="str">
        <f t="shared" si="3"/>
        <v>vis</v>
      </c>
      <c r="E21" s="50" t="s">
        <v>66</v>
      </c>
      <c r="F21" s="3" t="s">
        <v>64</v>
      </c>
      <c r="G21" s="12" t="str">
        <f t="shared" si="4"/>
        <v>55578.4732</v>
      </c>
      <c r="H21" s="10">
        <f t="shared" si="5"/>
        <v>2819</v>
      </c>
      <c r="I21" s="51" t="s">
        <v>112</v>
      </c>
      <c r="J21" s="52" t="s">
        <v>113</v>
      </c>
      <c r="K21" s="51">
        <v>2819</v>
      </c>
      <c r="L21" s="51" t="s">
        <v>114</v>
      </c>
      <c r="M21" s="52" t="s">
        <v>89</v>
      </c>
      <c r="N21" s="52" t="s">
        <v>115</v>
      </c>
      <c r="O21" s="53" t="s">
        <v>116</v>
      </c>
      <c r="P21" s="54" t="s">
        <v>117</v>
      </c>
    </row>
    <row r="22" spans="1:16" ht="12.75" customHeight="1" thickBot="1" x14ac:dyDescent="0.25">
      <c r="A22" s="10" t="str">
        <f t="shared" si="0"/>
        <v>BAVM 220 </v>
      </c>
      <c r="B22" s="3" t="str">
        <f t="shared" si="1"/>
        <v>I</v>
      </c>
      <c r="C22" s="10">
        <f t="shared" si="2"/>
        <v>55600.310100000002</v>
      </c>
      <c r="D22" s="12" t="str">
        <f t="shared" si="3"/>
        <v>vis</v>
      </c>
      <c r="E22" s="50" t="s">
        <v>66</v>
      </c>
      <c r="F22" s="3" t="s">
        <v>64</v>
      </c>
      <c r="G22" s="12" t="str">
        <f t="shared" si="4"/>
        <v>55600.3101</v>
      </c>
      <c r="H22" s="10">
        <f t="shared" si="5"/>
        <v>2839</v>
      </c>
      <c r="I22" s="51" t="s">
        <v>118</v>
      </c>
      <c r="J22" s="52" t="s">
        <v>119</v>
      </c>
      <c r="K22" s="51" t="s">
        <v>120</v>
      </c>
      <c r="L22" s="51" t="s">
        <v>121</v>
      </c>
      <c r="M22" s="52" t="s">
        <v>89</v>
      </c>
      <c r="N22" s="52" t="s">
        <v>122</v>
      </c>
      <c r="O22" s="53" t="s">
        <v>123</v>
      </c>
      <c r="P22" s="54" t="s">
        <v>124</v>
      </c>
    </row>
    <row r="23" spans="1:16" ht="12.75" customHeight="1" thickBot="1" x14ac:dyDescent="0.25">
      <c r="A23" s="10" t="str">
        <f t="shared" si="0"/>
        <v>BAVM 225 </v>
      </c>
      <c r="B23" s="3" t="str">
        <f t="shared" si="1"/>
        <v>I</v>
      </c>
      <c r="C23" s="10">
        <f t="shared" si="2"/>
        <v>55615.594100000002</v>
      </c>
      <c r="D23" s="12" t="str">
        <f t="shared" si="3"/>
        <v>vis</v>
      </c>
      <c r="E23" s="50" t="s">
        <v>66</v>
      </c>
      <c r="F23" s="3" t="s">
        <v>64</v>
      </c>
      <c r="G23" s="12" t="str">
        <f t="shared" si="4"/>
        <v>55615.5941</v>
      </c>
      <c r="H23" s="10">
        <f t="shared" si="5"/>
        <v>2853</v>
      </c>
      <c r="I23" s="51" t="s">
        <v>125</v>
      </c>
      <c r="J23" s="52" t="s">
        <v>126</v>
      </c>
      <c r="K23" s="51" t="s">
        <v>127</v>
      </c>
      <c r="L23" s="51" t="s">
        <v>128</v>
      </c>
      <c r="M23" s="52" t="s">
        <v>89</v>
      </c>
      <c r="N23" s="52" t="s">
        <v>115</v>
      </c>
      <c r="O23" s="53" t="s">
        <v>129</v>
      </c>
      <c r="P23" s="54" t="s">
        <v>130</v>
      </c>
    </row>
    <row r="24" spans="1:16" ht="12.75" customHeight="1" thickBot="1" x14ac:dyDescent="0.25">
      <c r="A24" s="10" t="str">
        <f t="shared" si="0"/>
        <v>IBVS 5992 </v>
      </c>
      <c r="B24" s="3" t="str">
        <f t="shared" si="1"/>
        <v>I</v>
      </c>
      <c r="C24" s="10">
        <f t="shared" si="2"/>
        <v>55640.7042</v>
      </c>
      <c r="D24" s="12" t="str">
        <f t="shared" si="3"/>
        <v>vis</v>
      </c>
      <c r="E24" s="50" t="s">
        <v>66</v>
      </c>
      <c r="F24" s="3" t="s">
        <v>64</v>
      </c>
      <c r="G24" s="12" t="str">
        <f t="shared" si="4"/>
        <v>55640.7042</v>
      </c>
      <c r="H24" s="10">
        <f t="shared" si="5"/>
        <v>2876</v>
      </c>
      <c r="I24" s="51" t="s">
        <v>131</v>
      </c>
      <c r="J24" s="52" t="s">
        <v>132</v>
      </c>
      <c r="K24" s="51" t="s">
        <v>133</v>
      </c>
      <c r="L24" s="51" t="s">
        <v>134</v>
      </c>
      <c r="M24" s="52" t="s">
        <v>89</v>
      </c>
      <c r="N24" s="52" t="s">
        <v>64</v>
      </c>
      <c r="O24" s="53" t="s">
        <v>84</v>
      </c>
      <c r="P24" s="54" t="s">
        <v>135</v>
      </c>
    </row>
    <row r="25" spans="1:16" ht="12.75" customHeight="1" thickBot="1" x14ac:dyDescent="0.25">
      <c r="A25" s="10" t="str">
        <f t="shared" si="0"/>
        <v>OEJV 0160 </v>
      </c>
      <c r="B25" s="3" t="str">
        <f t="shared" si="1"/>
        <v>II</v>
      </c>
      <c r="C25" s="10">
        <f t="shared" si="2"/>
        <v>55690.375899999999</v>
      </c>
      <c r="D25" s="12" t="str">
        <f t="shared" si="3"/>
        <v>vis</v>
      </c>
      <c r="E25" s="50" t="s">
        <v>66</v>
      </c>
      <c r="F25" s="3" t="s">
        <v>64</v>
      </c>
      <c r="G25" s="12" t="str">
        <f t="shared" si="4"/>
        <v>55690.3759</v>
      </c>
      <c r="H25" s="10">
        <f t="shared" si="5"/>
        <v>2921.5</v>
      </c>
      <c r="I25" s="51" t="s">
        <v>136</v>
      </c>
      <c r="J25" s="52" t="s">
        <v>137</v>
      </c>
      <c r="K25" s="51" t="s">
        <v>138</v>
      </c>
      <c r="L25" s="51" t="s">
        <v>139</v>
      </c>
      <c r="M25" s="52" t="s">
        <v>89</v>
      </c>
      <c r="N25" s="52" t="s">
        <v>104</v>
      </c>
      <c r="O25" s="53" t="s">
        <v>140</v>
      </c>
      <c r="P25" s="54" t="s">
        <v>141</v>
      </c>
    </row>
    <row r="26" spans="1:16" ht="12.75" customHeight="1" thickBot="1" x14ac:dyDescent="0.25">
      <c r="A26" s="10" t="str">
        <f t="shared" si="0"/>
        <v>IBVS 6029 </v>
      </c>
      <c r="B26" s="3" t="str">
        <f t="shared" si="1"/>
        <v>I</v>
      </c>
      <c r="C26" s="10">
        <f t="shared" si="2"/>
        <v>55940.930899999999</v>
      </c>
      <c r="D26" s="12" t="str">
        <f t="shared" si="3"/>
        <v>vis</v>
      </c>
      <c r="E26" s="50" t="s">
        <v>66</v>
      </c>
      <c r="F26" s="3" t="s">
        <v>64</v>
      </c>
      <c r="G26" s="12" t="str">
        <f t="shared" si="4"/>
        <v>55940.9309</v>
      </c>
      <c r="H26" s="10">
        <f t="shared" si="5"/>
        <v>3151</v>
      </c>
      <c r="I26" s="51" t="s">
        <v>142</v>
      </c>
      <c r="J26" s="52" t="s">
        <v>143</v>
      </c>
      <c r="K26" s="51" t="s">
        <v>144</v>
      </c>
      <c r="L26" s="51" t="s">
        <v>145</v>
      </c>
      <c r="M26" s="52" t="s">
        <v>89</v>
      </c>
      <c r="N26" s="52" t="s">
        <v>64</v>
      </c>
      <c r="O26" s="53" t="s">
        <v>84</v>
      </c>
      <c r="P26" s="54" t="s">
        <v>146</v>
      </c>
    </row>
    <row r="27" spans="1:16" ht="12.75" customHeight="1" thickBot="1" x14ac:dyDescent="0.25">
      <c r="A27" s="10" t="str">
        <f t="shared" si="0"/>
        <v>BAVM 228 </v>
      </c>
      <c r="B27" s="3" t="str">
        <f t="shared" si="1"/>
        <v>I</v>
      </c>
      <c r="C27" s="10">
        <f t="shared" si="2"/>
        <v>56043.5527</v>
      </c>
      <c r="D27" s="12" t="str">
        <f t="shared" si="3"/>
        <v>vis</v>
      </c>
      <c r="E27" s="50" t="s">
        <v>66</v>
      </c>
      <c r="F27" s="3" t="s">
        <v>64</v>
      </c>
      <c r="G27" s="12" t="str">
        <f t="shared" si="4"/>
        <v>56043.5527</v>
      </c>
      <c r="H27" s="10">
        <f t="shared" si="5"/>
        <v>3245</v>
      </c>
      <c r="I27" s="51" t="s">
        <v>147</v>
      </c>
      <c r="J27" s="52" t="s">
        <v>148</v>
      </c>
      <c r="K27" s="51" t="s">
        <v>149</v>
      </c>
      <c r="L27" s="51" t="s">
        <v>76</v>
      </c>
      <c r="M27" s="52" t="s">
        <v>89</v>
      </c>
      <c r="N27" s="52" t="s">
        <v>115</v>
      </c>
      <c r="O27" s="53" t="s">
        <v>116</v>
      </c>
      <c r="P27" s="54" t="s">
        <v>150</v>
      </c>
    </row>
    <row r="28" spans="1:16" ht="12.75" customHeight="1" thickBot="1" x14ac:dyDescent="0.25">
      <c r="A28" s="10" t="str">
        <f t="shared" si="0"/>
        <v>BAVM 232 </v>
      </c>
      <c r="B28" s="3" t="str">
        <f t="shared" si="1"/>
        <v>II</v>
      </c>
      <c r="C28" s="10">
        <f t="shared" si="2"/>
        <v>56356.336600000002</v>
      </c>
      <c r="D28" s="12" t="str">
        <f t="shared" si="3"/>
        <v>vis</v>
      </c>
      <c r="E28" s="50" t="s">
        <v>66</v>
      </c>
      <c r="F28" s="3" t="s">
        <v>64</v>
      </c>
      <c r="G28" s="12" t="str">
        <f t="shared" si="4"/>
        <v>56356.3366</v>
      </c>
      <c r="H28" s="10">
        <f t="shared" si="5"/>
        <v>3531.5</v>
      </c>
      <c r="I28" s="51" t="s">
        <v>151</v>
      </c>
      <c r="J28" s="52" t="s">
        <v>152</v>
      </c>
      <c r="K28" s="51" t="s">
        <v>153</v>
      </c>
      <c r="L28" s="51" t="s">
        <v>154</v>
      </c>
      <c r="M28" s="52" t="s">
        <v>89</v>
      </c>
      <c r="N28" s="52" t="s">
        <v>115</v>
      </c>
      <c r="O28" s="53" t="s">
        <v>116</v>
      </c>
      <c r="P28" s="54" t="s">
        <v>155</v>
      </c>
    </row>
    <row r="29" spans="1:16" ht="12.75" customHeight="1" thickBot="1" x14ac:dyDescent="0.25">
      <c r="A29" s="10" t="str">
        <f t="shared" si="0"/>
        <v>BAVM 232 </v>
      </c>
      <c r="B29" s="3" t="str">
        <f t="shared" si="1"/>
        <v>II</v>
      </c>
      <c r="C29" s="10">
        <f t="shared" si="2"/>
        <v>56371.618699999999</v>
      </c>
      <c r="D29" s="12" t="str">
        <f t="shared" si="3"/>
        <v>vis</v>
      </c>
      <c r="E29" s="50" t="s">
        <v>66</v>
      </c>
      <c r="F29" s="3" t="s">
        <v>64</v>
      </c>
      <c r="G29" s="12" t="str">
        <f t="shared" si="4"/>
        <v>56371.6187</v>
      </c>
      <c r="H29" s="10">
        <f t="shared" si="5"/>
        <v>3545.5</v>
      </c>
      <c r="I29" s="51" t="s">
        <v>156</v>
      </c>
      <c r="J29" s="52" t="s">
        <v>157</v>
      </c>
      <c r="K29" s="51" t="s">
        <v>158</v>
      </c>
      <c r="L29" s="51" t="s">
        <v>159</v>
      </c>
      <c r="M29" s="52" t="s">
        <v>89</v>
      </c>
      <c r="N29" s="52" t="s">
        <v>115</v>
      </c>
      <c r="O29" s="53" t="s">
        <v>116</v>
      </c>
      <c r="P29" s="54" t="s">
        <v>155</v>
      </c>
    </row>
    <row r="30" spans="1:16" ht="12.75" customHeight="1" thickBot="1" x14ac:dyDescent="0.25">
      <c r="A30" s="10" t="str">
        <f t="shared" si="0"/>
        <v>BAVM 232 </v>
      </c>
      <c r="B30" s="3" t="str">
        <f t="shared" si="1"/>
        <v>I</v>
      </c>
      <c r="C30" s="10">
        <f t="shared" si="2"/>
        <v>56374.352099999996</v>
      </c>
      <c r="D30" s="12" t="str">
        <f t="shared" si="3"/>
        <v>vis</v>
      </c>
      <c r="E30" s="50" t="s">
        <v>66</v>
      </c>
      <c r="F30" s="3" t="s">
        <v>64</v>
      </c>
      <c r="G30" s="12" t="str">
        <f t="shared" si="4"/>
        <v>56374.3521</v>
      </c>
      <c r="H30" s="10">
        <f t="shared" si="5"/>
        <v>3548</v>
      </c>
      <c r="I30" s="51" t="s">
        <v>160</v>
      </c>
      <c r="J30" s="52" t="s">
        <v>161</v>
      </c>
      <c r="K30" s="51" t="s">
        <v>162</v>
      </c>
      <c r="L30" s="51" t="s">
        <v>128</v>
      </c>
      <c r="M30" s="52" t="s">
        <v>89</v>
      </c>
      <c r="N30" s="52" t="s">
        <v>115</v>
      </c>
      <c r="O30" s="53" t="s">
        <v>116</v>
      </c>
      <c r="P30" s="54" t="s">
        <v>155</v>
      </c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</sheetData>
  <phoneticPr fontId="8" type="noConversion"/>
  <hyperlinks>
    <hyperlink ref="A3" r:id="rId1"/>
    <hyperlink ref="P11" r:id="rId2" display="http://www.konkoly.hu/cgi-bin/IBVS?4526"/>
    <hyperlink ref="P12" r:id="rId3" display="http://www.konkoly.hu/cgi-bin/IBVS?4526"/>
    <hyperlink ref="P13" r:id="rId4" display="http://www.konkoly.hu/cgi-bin/IBVS?4526"/>
    <hyperlink ref="P14" r:id="rId5" display="http://www.konkoly.hu/cgi-bin/IBVS?4526"/>
    <hyperlink ref="P17" r:id="rId6" display="http://www.konkoly.hu/cgi-bin/IBVS?5894"/>
    <hyperlink ref="P18" r:id="rId7" display="http://vsolj.cetus-net.org/vsoljno50.pdf"/>
    <hyperlink ref="P19" r:id="rId8" display="http://var.astro.cz/oejv/issues/oejv0107.pdf"/>
    <hyperlink ref="P20" r:id="rId9" display="http://var.astro.cz/oejv/issues/oejv0137.pdf"/>
    <hyperlink ref="P21" r:id="rId10" display="http://www.bav-astro.de/sfs/BAVM_link.php?BAVMnr=215"/>
    <hyperlink ref="P22" r:id="rId11" display="http://www.bav-astro.de/sfs/BAVM_link.php?BAVMnr=220"/>
    <hyperlink ref="P23" r:id="rId12" display="http://www.bav-astro.de/sfs/BAVM_link.php?BAVMnr=225"/>
    <hyperlink ref="P24" r:id="rId13" display="http://www.konkoly.hu/cgi-bin/IBVS?5992"/>
    <hyperlink ref="P25" r:id="rId14" display="http://var.astro.cz/oejv/issues/oejv0160.pdf"/>
    <hyperlink ref="P26" r:id="rId15" display="http://www.konkoly.hu/cgi-bin/IBVS?6029"/>
    <hyperlink ref="P27" r:id="rId16" display="http://www.bav-astro.de/sfs/BAVM_link.php?BAVMnr=228"/>
    <hyperlink ref="P28" r:id="rId17" display="http://www.bav-astro.de/sfs/BAVM_link.php?BAVMnr=232"/>
    <hyperlink ref="P29" r:id="rId18" display="http://www.bav-astro.de/sfs/BAVM_link.php?BAVMnr=232"/>
    <hyperlink ref="P30" r:id="rId19" display="http://www.bav-astro.de/sfs/BAVM_link.php?BAVMnr=23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2024-01-15T05:53:02Z</dcterms:modified>
</cp:coreProperties>
</file>