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F038DF9-D70B-4E91-AB5A-467FA6FD11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92" i="2" l="1"/>
  <c r="F92" i="2" s="1"/>
  <c r="G92" i="2" s="1"/>
  <c r="K92" i="2" s="1"/>
  <c r="Q92" i="2"/>
  <c r="E96" i="2"/>
  <c r="F96" i="2" s="1"/>
  <c r="G96" i="2" s="1"/>
  <c r="K96" i="2" s="1"/>
  <c r="Q96" i="2"/>
  <c r="E97" i="2"/>
  <c r="F97" i="2"/>
  <c r="G97" i="2" s="1"/>
  <c r="K97" i="2" s="1"/>
  <c r="Q97" i="2"/>
  <c r="E94" i="2"/>
  <c r="F94" i="2" s="1"/>
  <c r="G94" i="2" s="1"/>
  <c r="K94" i="2" s="1"/>
  <c r="Q94" i="2"/>
  <c r="E95" i="2"/>
  <c r="F95" i="2"/>
  <c r="G95" i="2" s="1"/>
  <c r="K95" i="2" s="1"/>
  <c r="Q95" i="2"/>
  <c r="E93" i="2"/>
  <c r="F93" i="2"/>
  <c r="G93" i="2" s="1"/>
  <c r="K93" i="2" s="1"/>
  <c r="D9" i="2"/>
  <c r="C9" i="2"/>
  <c r="Q93" i="2"/>
  <c r="E89" i="2"/>
  <c r="F89" i="2" s="1"/>
  <c r="G89" i="2" s="1"/>
  <c r="K89" i="2" s="1"/>
  <c r="E90" i="2"/>
  <c r="F90" i="2" s="1"/>
  <c r="G90" i="2" s="1"/>
  <c r="K90" i="2" s="1"/>
  <c r="Q89" i="2"/>
  <c r="Q90" i="2"/>
  <c r="E80" i="2"/>
  <c r="F80" i="2" s="1"/>
  <c r="G80" i="2" s="1"/>
  <c r="K80" i="2" s="1"/>
  <c r="E81" i="2"/>
  <c r="F81" i="2"/>
  <c r="G81" i="2"/>
  <c r="K81" i="2" s="1"/>
  <c r="E79" i="2"/>
  <c r="F79" i="2" s="1"/>
  <c r="G79" i="2" s="1"/>
  <c r="K79" i="2" s="1"/>
  <c r="E82" i="2"/>
  <c r="F82" i="2"/>
  <c r="G82" i="2"/>
  <c r="K82" i="2" s="1"/>
  <c r="E78" i="2"/>
  <c r="F78" i="2" s="1"/>
  <c r="G78" i="2" s="1"/>
  <c r="K78" i="2" s="1"/>
  <c r="E83" i="2"/>
  <c r="F83" i="2"/>
  <c r="G83" i="2"/>
  <c r="K83" i="2" s="1"/>
  <c r="E84" i="2"/>
  <c r="F84" i="2" s="1"/>
  <c r="G84" i="2" s="1"/>
  <c r="K84" i="2" s="1"/>
  <c r="E85" i="2"/>
  <c r="F85" i="2"/>
  <c r="G85" i="2"/>
  <c r="K85" i="2" s="1"/>
  <c r="E86" i="2"/>
  <c r="F86" i="2" s="1"/>
  <c r="G86" i="2" s="1"/>
  <c r="K86" i="2" s="1"/>
  <c r="E87" i="2"/>
  <c r="F87" i="2"/>
  <c r="G87" i="2"/>
  <c r="K87" i="2" s="1"/>
  <c r="E70" i="2"/>
  <c r="F70" i="2" s="1"/>
  <c r="G70" i="2" s="1"/>
  <c r="K70" i="2" s="1"/>
  <c r="E71" i="2"/>
  <c r="F71" i="2"/>
  <c r="G71" i="2"/>
  <c r="K71" i="2" s="1"/>
  <c r="E72" i="2"/>
  <c r="F72" i="2" s="1"/>
  <c r="G72" i="2" s="1"/>
  <c r="K72" i="2" s="1"/>
  <c r="E73" i="2"/>
  <c r="F73" i="2"/>
  <c r="G73" i="2"/>
  <c r="K73" i="2" s="1"/>
  <c r="E74" i="2"/>
  <c r="E29" i="3" s="1"/>
  <c r="E75" i="2"/>
  <c r="F75" i="2"/>
  <c r="G75" i="2"/>
  <c r="K75" i="2" s="1"/>
  <c r="E76" i="2"/>
  <c r="F76" i="2" s="1"/>
  <c r="G76" i="2" s="1"/>
  <c r="K76" i="2" s="1"/>
  <c r="E77" i="2"/>
  <c r="F77" i="2"/>
  <c r="G77" i="2"/>
  <c r="K77" i="2" s="1"/>
  <c r="E88" i="2"/>
  <c r="F88" i="2" s="1"/>
  <c r="G88" i="2" s="1"/>
  <c r="K88" i="2" s="1"/>
  <c r="E91" i="2"/>
  <c r="F91" i="2"/>
  <c r="G91" i="2"/>
  <c r="K91" i="2" s="1"/>
  <c r="Q80" i="2"/>
  <c r="Q81" i="2"/>
  <c r="Q79" i="2"/>
  <c r="Q82" i="2"/>
  <c r="Q78" i="2"/>
  <c r="Q83" i="2"/>
  <c r="Q84" i="2"/>
  <c r="Q85" i="2"/>
  <c r="Q86" i="2"/>
  <c r="Q87" i="2"/>
  <c r="Q91" i="2"/>
  <c r="Q88" i="2"/>
  <c r="E36" i="2"/>
  <c r="F36" i="2"/>
  <c r="G36" i="2"/>
  <c r="K36" i="2" s="1"/>
  <c r="E38" i="2"/>
  <c r="F38" i="2" s="1"/>
  <c r="G38" i="2" s="1"/>
  <c r="K38" i="2" s="1"/>
  <c r="E40" i="2"/>
  <c r="F40" i="2"/>
  <c r="G40" i="2"/>
  <c r="K40" i="2" s="1"/>
  <c r="E22" i="2"/>
  <c r="F22" i="2" s="1"/>
  <c r="G22" i="2" s="1"/>
  <c r="K22" i="2" s="1"/>
  <c r="E23" i="2"/>
  <c r="F23" i="2"/>
  <c r="G23" i="2"/>
  <c r="K23" i="2" s="1"/>
  <c r="E24" i="2"/>
  <c r="F24" i="2" s="1"/>
  <c r="G24" i="2" s="1"/>
  <c r="K24" i="2" s="1"/>
  <c r="E25" i="2"/>
  <c r="F25" i="2"/>
  <c r="G25" i="2"/>
  <c r="K25" i="2" s="1"/>
  <c r="E26" i="2"/>
  <c r="F26" i="2" s="1"/>
  <c r="G26" i="2" s="1"/>
  <c r="K26" i="2" s="1"/>
  <c r="E27" i="2"/>
  <c r="F27" i="2"/>
  <c r="G27" i="2"/>
  <c r="K27" i="2" s="1"/>
  <c r="E28" i="2"/>
  <c r="F28" i="2" s="1"/>
  <c r="G28" i="2" s="1"/>
  <c r="K28" i="2" s="1"/>
  <c r="E29" i="2"/>
  <c r="F29" i="2"/>
  <c r="G29" i="2"/>
  <c r="K29" i="2" s="1"/>
  <c r="E30" i="2"/>
  <c r="F30" i="2" s="1"/>
  <c r="G30" i="2" s="1"/>
  <c r="K30" i="2" s="1"/>
  <c r="E31" i="2"/>
  <c r="F31" i="2"/>
  <c r="G31" i="2"/>
  <c r="K31" i="2" s="1"/>
  <c r="E32" i="2"/>
  <c r="F32" i="2" s="1"/>
  <c r="G32" i="2" s="1"/>
  <c r="K32" i="2" s="1"/>
  <c r="E33" i="2"/>
  <c r="F33" i="2"/>
  <c r="G33" i="2"/>
  <c r="K33" i="2" s="1"/>
  <c r="E34" i="2"/>
  <c r="F34" i="2" s="1"/>
  <c r="G34" i="2" s="1"/>
  <c r="K34" i="2" s="1"/>
  <c r="E35" i="2"/>
  <c r="F35" i="2"/>
  <c r="G35" i="2"/>
  <c r="K35" i="2" s="1"/>
  <c r="E37" i="2"/>
  <c r="F37" i="2" s="1"/>
  <c r="G37" i="2" s="1"/>
  <c r="K37" i="2" s="1"/>
  <c r="E39" i="2"/>
  <c r="F39" i="2"/>
  <c r="G39" i="2"/>
  <c r="K39" i="2" s="1"/>
  <c r="E41" i="2"/>
  <c r="F41" i="2" s="1"/>
  <c r="G41" i="2" s="1"/>
  <c r="K41" i="2" s="1"/>
  <c r="E42" i="2"/>
  <c r="F42" i="2"/>
  <c r="G42" i="2"/>
  <c r="K42" i="2" s="1"/>
  <c r="E43" i="2"/>
  <c r="F43" i="2" s="1"/>
  <c r="G43" i="2" s="1"/>
  <c r="K43" i="2" s="1"/>
  <c r="E44" i="2"/>
  <c r="F44" i="2"/>
  <c r="G44" i="2"/>
  <c r="K44" i="2" s="1"/>
  <c r="E45" i="2"/>
  <c r="E13" i="3" s="1"/>
  <c r="E46" i="2"/>
  <c r="F46" i="2"/>
  <c r="G46" i="2"/>
  <c r="K46" i="2" s="1"/>
  <c r="E47" i="2"/>
  <c r="E15" i="3" s="1"/>
  <c r="E48" i="2"/>
  <c r="F48" i="2"/>
  <c r="G48" i="2"/>
  <c r="K48" i="2" s="1"/>
  <c r="E50" i="2"/>
  <c r="E18" i="3" s="1"/>
  <c r="E51" i="2"/>
  <c r="F51" i="2"/>
  <c r="G51" i="2"/>
  <c r="K51" i="2" s="1"/>
  <c r="E52" i="2"/>
  <c r="F52" i="2" s="1"/>
  <c r="G52" i="2" s="1"/>
  <c r="K52" i="2" s="1"/>
  <c r="E53" i="2"/>
  <c r="F53" i="2"/>
  <c r="G53" i="2"/>
  <c r="K53" i="2" s="1"/>
  <c r="E65" i="2"/>
  <c r="E23" i="3" s="1"/>
  <c r="E66" i="2"/>
  <c r="F66" i="2"/>
  <c r="G66" i="2"/>
  <c r="K66" i="2" s="1"/>
  <c r="E67" i="2"/>
  <c r="F67" i="2" s="1"/>
  <c r="G67" i="2" s="1"/>
  <c r="K67" i="2" s="1"/>
  <c r="E68" i="2"/>
  <c r="F68" i="2"/>
  <c r="G68" i="2"/>
  <c r="K68" i="2" s="1"/>
  <c r="E69" i="2"/>
  <c r="E27" i="3" s="1"/>
  <c r="E60" i="2"/>
  <c r="F60" i="2"/>
  <c r="G60" i="2"/>
  <c r="K60" i="2" s="1"/>
  <c r="E61" i="2"/>
  <c r="F61" i="2" s="1"/>
  <c r="G61" i="2" s="1"/>
  <c r="K61" i="2" s="1"/>
  <c r="E21" i="2"/>
  <c r="F21" i="2"/>
  <c r="G21" i="2"/>
  <c r="K21" i="2" s="1"/>
  <c r="E55" i="2"/>
  <c r="E40" i="3" s="1"/>
  <c r="E56" i="2"/>
  <c r="F56" i="2"/>
  <c r="G56" i="2"/>
  <c r="K56" i="2" s="1"/>
  <c r="E57" i="2"/>
  <c r="F57" i="2" s="1"/>
  <c r="G57" i="2" s="1"/>
  <c r="K57" i="2" s="1"/>
  <c r="E58" i="2"/>
  <c r="F58" i="2"/>
  <c r="G58" i="2"/>
  <c r="K58" i="2" s="1"/>
  <c r="E62" i="2"/>
  <c r="F62" i="2" s="1"/>
  <c r="G62" i="2" s="1"/>
  <c r="K62" i="2" s="1"/>
  <c r="E63" i="2"/>
  <c r="F63" i="2"/>
  <c r="G63" i="2"/>
  <c r="K63" i="2" s="1"/>
  <c r="E64" i="2"/>
  <c r="F64" i="2" s="1"/>
  <c r="G64" i="2" s="1"/>
  <c r="K64" i="2" s="1"/>
  <c r="E49" i="2"/>
  <c r="F49" i="2"/>
  <c r="G49" i="2"/>
  <c r="J49" i="2" s="1"/>
  <c r="E54" i="2"/>
  <c r="F54" i="2" s="1"/>
  <c r="G54" i="2" s="1"/>
  <c r="K54" i="2" s="1"/>
  <c r="E59" i="2"/>
  <c r="F59" i="2"/>
  <c r="G59" i="2"/>
  <c r="K59" i="2" s="1"/>
  <c r="Q55" i="2"/>
  <c r="Q56" i="2"/>
  <c r="Q57" i="2"/>
  <c r="Q58" i="2"/>
  <c r="Q62" i="2"/>
  <c r="Q63" i="2"/>
  <c r="Q64" i="2"/>
  <c r="Q70" i="2"/>
  <c r="Q71" i="2"/>
  <c r="Q72" i="2"/>
  <c r="G29" i="3"/>
  <c r="C29" i="3"/>
  <c r="G28" i="3"/>
  <c r="C28" i="3"/>
  <c r="E28" i="3"/>
  <c r="G49" i="3"/>
  <c r="C49" i="3"/>
  <c r="E49" i="3"/>
  <c r="G48" i="3"/>
  <c r="C48" i="3"/>
  <c r="E48" i="3"/>
  <c r="G47" i="3"/>
  <c r="C47" i="3"/>
  <c r="E47" i="3"/>
  <c r="G27" i="3"/>
  <c r="C27" i="3"/>
  <c r="G26" i="3"/>
  <c r="C26" i="3"/>
  <c r="E26" i="3"/>
  <c r="G25" i="3"/>
  <c r="C25" i="3"/>
  <c r="G24" i="3"/>
  <c r="C24" i="3"/>
  <c r="E24" i="3"/>
  <c r="G23" i="3"/>
  <c r="C23" i="3"/>
  <c r="G46" i="3"/>
  <c r="C46" i="3"/>
  <c r="G45" i="3"/>
  <c r="C45" i="3"/>
  <c r="E45" i="3"/>
  <c r="G44" i="3"/>
  <c r="C44" i="3"/>
  <c r="E44" i="3"/>
  <c r="G22" i="3"/>
  <c r="C22" i="3"/>
  <c r="E22" i="3"/>
  <c r="G43" i="3"/>
  <c r="C43" i="3"/>
  <c r="E43" i="3"/>
  <c r="G42" i="3"/>
  <c r="C42" i="3"/>
  <c r="G41" i="3"/>
  <c r="C41" i="3"/>
  <c r="E41" i="3"/>
  <c r="G40" i="3"/>
  <c r="C40" i="3"/>
  <c r="G39" i="3"/>
  <c r="C39" i="3"/>
  <c r="E39" i="3"/>
  <c r="G21" i="3"/>
  <c r="C21" i="3"/>
  <c r="E21" i="3"/>
  <c r="G20" i="3"/>
  <c r="C20" i="3"/>
  <c r="E20" i="3"/>
  <c r="G19" i="3"/>
  <c r="C19" i="3"/>
  <c r="E19" i="3"/>
  <c r="G18" i="3"/>
  <c r="C18" i="3"/>
  <c r="G17" i="3"/>
  <c r="C17" i="3"/>
  <c r="E17" i="3"/>
  <c r="G16" i="3"/>
  <c r="C16" i="3"/>
  <c r="E16" i="3"/>
  <c r="G15" i="3"/>
  <c r="C15" i="3"/>
  <c r="G14" i="3"/>
  <c r="C14" i="3"/>
  <c r="E14" i="3"/>
  <c r="G13" i="3"/>
  <c r="C13" i="3"/>
  <c r="G12" i="3"/>
  <c r="C12" i="3"/>
  <c r="E12" i="3"/>
  <c r="G38" i="3"/>
  <c r="C38" i="3"/>
  <c r="E38" i="3"/>
  <c r="G37" i="3"/>
  <c r="C37" i="3"/>
  <c r="E37" i="3"/>
  <c r="G36" i="3"/>
  <c r="C36" i="3"/>
  <c r="E36" i="3"/>
  <c r="G35" i="3"/>
  <c r="C35" i="3"/>
  <c r="E35" i="3"/>
  <c r="G34" i="3"/>
  <c r="C34" i="3"/>
  <c r="E34" i="3"/>
  <c r="G33" i="3"/>
  <c r="C33" i="3"/>
  <c r="E33" i="3"/>
  <c r="G32" i="3"/>
  <c r="C32" i="3"/>
  <c r="E32" i="3"/>
  <c r="G31" i="3"/>
  <c r="C31" i="3"/>
  <c r="E31" i="3"/>
  <c r="G30" i="3"/>
  <c r="C30" i="3"/>
  <c r="E30" i="3"/>
  <c r="G11" i="3"/>
  <c r="C11" i="3"/>
  <c r="E11" i="3"/>
  <c r="H29" i="3"/>
  <c r="D29" i="3"/>
  <c r="B29" i="3"/>
  <c r="A29" i="3"/>
  <c r="H28" i="3"/>
  <c r="B28" i="3"/>
  <c r="D28" i="3"/>
  <c r="A28" i="3"/>
  <c r="H49" i="3"/>
  <c r="D49" i="3"/>
  <c r="B49" i="3"/>
  <c r="A49" i="3"/>
  <c r="H48" i="3"/>
  <c r="B48" i="3"/>
  <c r="D48" i="3"/>
  <c r="A48" i="3"/>
  <c r="H47" i="3"/>
  <c r="D47" i="3"/>
  <c r="B47" i="3"/>
  <c r="A47" i="3"/>
  <c r="H27" i="3"/>
  <c r="B27" i="3"/>
  <c r="D27" i="3"/>
  <c r="A27" i="3"/>
  <c r="H26" i="3"/>
  <c r="D26" i="3"/>
  <c r="B26" i="3"/>
  <c r="A26" i="3"/>
  <c r="H25" i="3"/>
  <c r="B25" i="3"/>
  <c r="D25" i="3"/>
  <c r="A25" i="3"/>
  <c r="H24" i="3"/>
  <c r="D24" i="3"/>
  <c r="B24" i="3"/>
  <c r="A24" i="3"/>
  <c r="H23" i="3"/>
  <c r="B23" i="3"/>
  <c r="D23" i="3"/>
  <c r="A23" i="3"/>
  <c r="H46" i="3"/>
  <c r="D46" i="3"/>
  <c r="B46" i="3"/>
  <c r="A46" i="3"/>
  <c r="H45" i="3"/>
  <c r="B45" i="3"/>
  <c r="D45" i="3"/>
  <c r="A45" i="3"/>
  <c r="H44" i="3"/>
  <c r="D44" i="3"/>
  <c r="B44" i="3"/>
  <c r="A44" i="3"/>
  <c r="H22" i="3"/>
  <c r="B22" i="3"/>
  <c r="D22" i="3"/>
  <c r="A22" i="3"/>
  <c r="H43" i="3"/>
  <c r="D43" i="3"/>
  <c r="B43" i="3"/>
  <c r="A43" i="3"/>
  <c r="H42" i="3"/>
  <c r="B42" i="3"/>
  <c r="D42" i="3"/>
  <c r="A42" i="3"/>
  <c r="H41" i="3"/>
  <c r="D41" i="3"/>
  <c r="B41" i="3"/>
  <c r="A41" i="3"/>
  <c r="H40" i="3"/>
  <c r="B40" i="3"/>
  <c r="D40" i="3"/>
  <c r="A40" i="3"/>
  <c r="H39" i="3"/>
  <c r="D39" i="3"/>
  <c r="B39" i="3"/>
  <c r="A39" i="3"/>
  <c r="H21" i="3"/>
  <c r="B21" i="3"/>
  <c r="D21" i="3"/>
  <c r="A21" i="3"/>
  <c r="H20" i="3"/>
  <c r="D20" i="3"/>
  <c r="B20" i="3"/>
  <c r="A20" i="3"/>
  <c r="H19" i="3"/>
  <c r="B19" i="3"/>
  <c r="D19" i="3"/>
  <c r="A19" i="3"/>
  <c r="H18" i="3"/>
  <c r="D18" i="3"/>
  <c r="B18" i="3"/>
  <c r="A18" i="3"/>
  <c r="H17" i="3"/>
  <c r="B17" i="3"/>
  <c r="D17" i="3"/>
  <c r="A17" i="3"/>
  <c r="H16" i="3"/>
  <c r="D16" i="3"/>
  <c r="B16" i="3"/>
  <c r="A16" i="3"/>
  <c r="H15" i="3"/>
  <c r="B15" i="3"/>
  <c r="D15" i="3"/>
  <c r="A15" i="3"/>
  <c r="H14" i="3"/>
  <c r="D14" i="3"/>
  <c r="B14" i="3"/>
  <c r="A14" i="3"/>
  <c r="H13" i="3"/>
  <c r="B13" i="3"/>
  <c r="D13" i="3"/>
  <c r="A13" i="3"/>
  <c r="H12" i="3"/>
  <c r="D12" i="3"/>
  <c r="B12" i="3"/>
  <c r="A12" i="3"/>
  <c r="H38" i="3"/>
  <c r="B38" i="3"/>
  <c r="D38" i="3"/>
  <c r="A38" i="3"/>
  <c r="H37" i="3"/>
  <c r="D37" i="3"/>
  <c r="B37" i="3"/>
  <c r="A37" i="3"/>
  <c r="H36" i="3"/>
  <c r="B36" i="3"/>
  <c r="D36" i="3"/>
  <c r="A36" i="3"/>
  <c r="H35" i="3"/>
  <c r="D35" i="3"/>
  <c r="B35" i="3"/>
  <c r="A35" i="3"/>
  <c r="H34" i="3"/>
  <c r="B34" i="3"/>
  <c r="D34" i="3"/>
  <c r="A34" i="3"/>
  <c r="H33" i="3"/>
  <c r="D33" i="3"/>
  <c r="B33" i="3"/>
  <c r="A33" i="3"/>
  <c r="H32" i="3"/>
  <c r="B32" i="3"/>
  <c r="D32" i="3"/>
  <c r="A32" i="3"/>
  <c r="H31" i="3"/>
  <c r="D31" i="3"/>
  <c r="B31" i="3"/>
  <c r="A31" i="3"/>
  <c r="H30" i="3"/>
  <c r="B30" i="3"/>
  <c r="D30" i="3"/>
  <c r="A30" i="3"/>
  <c r="H11" i="3"/>
  <c r="D11" i="3"/>
  <c r="B11" i="3"/>
  <c r="A11" i="3"/>
  <c r="Q75" i="2"/>
  <c r="Q76" i="2"/>
  <c r="Q77" i="2"/>
  <c r="Q74" i="2"/>
  <c r="Q69" i="2"/>
  <c r="Q68" i="2"/>
  <c r="Q67" i="2"/>
  <c r="Q73" i="2"/>
  <c r="Q66" i="2"/>
  <c r="Q61" i="2"/>
  <c r="Q65" i="2"/>
  <c r="Q59" i="2"/>
  <c r="Q54" i="2"/>
  <c r="Q60" i="2"/>
  <c r="F16" i="2"/>
  <c r="F17" i="2" s="1"/>
  <c r="Q23" i="2"/>
  <c r="Q26" i="2"/>
  <c r="Q28" i="2"/>
  <c r="Q29" i="2"/>
  <c r="Q31" i="2"/>
  <c r="Q33" i="2"/>
  <c r="Q41" i="2"/>
  <c r="Q52" i="2"/>
  <c r="Q53" i="2"/>
  <c r="Q40" i="2"/>
  <c r="Q38" i="2"/>
  <c r="Q36" i="2"/>
  <c r="C17" i="2"/>
  <c r="Q43" i="2"/>
  <c r="Q42" i="2"/>
  <c r="Q39" i="2"/>
  <c r="Q37" i="2"/>
  <c r="Q35" i="2"/>
  <c r="Q34" i="2"/>
  <c r="Q32" i="2"/>
  <c r="Q30" i="2"/>
  <c r="Q27" i="2"/>
  <c r="Q25" i="2"/>
  <c r="Q24" i="2"/>
  <c r="Q22" i="2"/>
  <c r="Q21" i="2"/>
  <c r="Q50" i="2"/>
  <c r="Q51" i="2"/>
  <c r="Q44" i="2"/>
  <c r="Q45" i="2"/>
  <c r="Q46" i="2"/>
  <c r="Q47" i="2"/>
  <c r="Q48" i="2"/>
  <c r="Q49" i="2"/>
  <c r="Q21" i="1"/>
  <c r="E21" i="1"/>
  <c r="F21" i="1"/>
  <c r="G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Q22" i="1"/>
  <c r="Q23" i="1"/>
  <c r="Q24" i="1"/>
  <c r="Q25" i="1"/>
  <c r="Q26" i="1"/>
  <c r="C19" i="1"/>
  <c r="C11" i="1"/>
  <c r="C12" i="1"/>
  <c r="C16" i="1"/>
  <c r="D18" i="1"/>
  <c r="I21" i="1"/>
  <c r="O23" i="1"/>
  <c r="O26" i="1"/>
  <c r="O21" i="1"/>
  <c r="O24" i="1"/>
  <c r="C15" i="1"/>
  <c r="C18" i="1"/>
  <c r="O22" i="1"/>
  <c r="O25" i="1"/>
  <c r="C11" i="2"/>
  <c r="C12" i="2"/>
  <c r="E46" i="3" l="1"/>
  <c r="E42" i="3"/>
  <c r="E25" i="3"/>
  <c r="F55" i="2"/>
  <c r="G55" i="2" s="1"/>
  <c r="K55" i="2" s="1"/>
  <c r="F69" i="2"/>
  <c r="G69" i="2" s="1"/>
  <c r="K69" i="2" s="1"/>
  <c r="F65" i="2"/>
  <c r="G65" i="2" s="1"/>
  <c r="K65" i="2" s="1"/>
  <c r="F50" i="2"/>
  <c r="G50" i="2" s="1"/>
  <c r="K50" i="2" s="1"/>
  <c r="F47" i="2"/>
  <c r="G47" i="2" s="1"/>
  <c r="K47" i="2" s="1"/>
  <c r="F45" i="2"/>
  <c r="G45" i="2" s="1"/>
  <c r="K45" i="2" s="1"/>
  <c r="F74" i="2"/>
  <c r="G74" i="2" s="1"/>
  <c r="K74" i="2" s="1"/>
  <c r="O92" i="2"/>
  <c r="O97" i="2"/>
  <c r="O96" i="2"/>
  <c r="O94" i="2"/>
  <c r="O95" i="2"/>
  <c r="O64" i="2"/>
  <c r="O51" i="2"/>
  <c r="O65" i="2"/>
  <c r="O73" i="2"/>
  <c r="O70" i="2"/>
  <c r="O35" i="2"/>
  <c r="O75" i="2"/>
  <c r="O71" i="2"/>
  <c r="O50" i="2"/>
  <c r="O86" i="2"/>
  <c r="O25" i="2"/>
  <c r="O77" i="2"/>
  <c r="O44" i="2"/>
  <c r="O53" i="2"/>
  <c r="O74" i="2"/>
  <c r="O27" i="2"/>
  <c r="O84" i="2"/>
  <c r="O76" i="2"/>
  <c r="O68" i="2"/>
  <c r="O60" i="2"/>
  <c r="O89" i="2"/>
  <c r="O48" i="2"/>
  <c r="O26" i="2"/>
  <c r="O59" i="2"/>
  <c r="O21" i="2"/>
  <c r="O63" i="2"/>
  <c r="O54" i="2"/>
  <c r="O61" i="2"/>
  <c r="O23" i="2"/>
  <c r="O79" i="2"/>
  <c r="O30" i="2"/>
  <c r="O33" i="2"/>
  <c r="O40" i="2"/>
  <c r="O49" i="2"/>
  <c r="O29" i="2"/>
  <c r="O38" i="2"/>
  <c r="O78" i="2"/>
  <c r="O82" i="2"/>
  <c r="O24" i="2"/>
  <c r="O57" i="2"/>
  <c r="O31" i="2"/>
  <c r="O91" i="2"/>
  <c r="O66" i="2"/>
  <c r="O37" i="2"/>
  <c r="O90" i="2"/>
  <c r="O52" i="2"/>
  <c r="O81" i="2"/>
  <c r="O58" i="2"/>
  <c r="O62" i="2"/>
  <c r="O43" i="2"/>
  <c r="O39" i="2"/>
  <c r="O56" i="2"/>
  <c r="O46" i="2"/>
  <c r="O22" i="2"/>
  <c r="O28" i="2"/>
  <c r="O42" i="2"/>
  <c r="O67" i="2"/>
  <c r="O55" i="2"/>
  <c r="O93" i="2"/>
  <c r="O32" i="2"/>
  <c r="O72" i="2"/>
  <c r="O83" i="2"/>
  <c r="O80" i="2"/>
  <c r="O41" i="2"/>
  <c r="O88" i="2"/>
  <c r="O87" i="2"/>
  <c r="O34" i="2"/>
  <c r="O36" i="2"/>
  <c r="O85" i="2"/>
  <c r="C16" i="2"/>
  <c r="D18" i="2" s="1"/>
  <c r="O45" i="2" l="1"/>
  <c r="C15" i="2"/>
  <c r="F18" i="2" s="1"/>
  <c r="F19" i="2" s="1"/>
  <c r="O47" i="2"/>
  <c r="O69" i="2"/>
  <c r="C18" i="2" l="1"/>
</calcChain>
</file>

<file path=xl/sharedStrings.xml><?xml version="1.0" encoding="utf-8"?>
<sst xmlns="http://schemas.openxmlformats.org/spreadsheetml/2006/main" count="597" uniqueCount="254">
  <si>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</si>
  <si>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</si>
  <si>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</si>
  <si>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</si>
  <si>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</si>
  <si>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</si>
  <si>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</si>
  <si>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</si>
  <si>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</si>
  <si>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</si>
  <si>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</si>
  <si>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</si>
  <si>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</si>
  <si>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</si>
  <si>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</si>
  <si>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</si>
  <si>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</si>
  <si>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</si>
  <si>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</si>
  <si>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</si>
  <si>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</si>
  <si>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</si>
  <si>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</si>
  <si>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</si>
  <si>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</si>
  <si>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</si>
  <si>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</si>
  <si>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</si>
  <si>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</si>
  <si>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</si>
  <si>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</si>
  <si>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</si>
  <si>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IBVS</t>
  </si>
  <si>
    <t>EW</t>
  </si>
  <si>
    <t>IBVS 5645</t>
  </si>
  <si>
    <t>II</t>
  </si>
  <si>
    <t>I</t>
  </si>
  <si>
    <t>IBVS 5657</t>
  </si>
  <si>
    <t>not avail.</t>
  </si>
  <si>
    <t>LR Cam / na</t>
  </si>
  <si>
    <t># of data points:</t>
  </si>
  <si>
    <t>LR Cam / GSC 04344-00123</t>
  </si>
  <si>
    <t>IBVS 5760</t>
  </si>
  <si>
    <t>IBVS 5741</t>
  </si>
  <si>
    <t>IBVS 5132</t>
  </si>
  <si>
    <t>CCD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</si>
  <si>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</si>
  <si>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</si>
  <si>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</si>
  <si>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</si>
  <si>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</si>
  <si>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</si>
  <si>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</si>
  <si>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vis</t>
  </si>
  <si>
    <t>IBVS 5894</t>
  </si>
  <si>
    <t>OEJV 0107</t>
  </si>
  <si>
    <t>Add cycle</t>
  </si>
  <si>
    <t>Old Cycle</t>
  </si>
  <si>
    <t>IBVS 5960</t>
  </si>
  <si>
    <t>OEJV 0137</t>
  </si>
  <si>
    <t>IBVS 6018</t>
  </si>
  <si>
    <t>IBVS 6029</t>
  </si>
  <si>
    <t>IBVS 6042</t>
  </si>
  <si>
    <t>OEJV 0160</t>
  </si>
  <si>
    <t>OEJV 0168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</si>
  <si>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</si>
  <si>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</si>
  <si>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</si>
  <si>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</si>
  <si>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</si>
  <si>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</si>
  <si>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</si>
  <si>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</si>
  <si>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</si>
  <si>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2451965.6177 </t>
  </si>
  <si>
    <t> 25.02.2001 02:49 </t>
  </si>
  <si>
    <t> -0.0002 </t>
  </si>
  <si>
    <t>C </t>
  </si>
  <si>
    <t> M.Lehky </t>
  </si>
  <si>
    <t>OEJV 0107 </t>
  </si>
  <si>
    <t>2451968.4392 </t>
  </si>
  <si>
    <t> 27.02.2001 22:32 </t>
  </si>
  <si>
    <t> -0.0006 </t>
  </si>
  <si>
    <t>2451968.6593 </t>
  </si>
  <si>
    <t> 28.02.2001 03:49 </t>
  </si>
  <si>
    <t> 0.0024 </t>
  </si>
  <si>
    <t>2451971.4788 </t>
  </si>
  <si>
    <t> 02.03.2001 23:29 </t>
  </si>
  <si>
    <t> -0.0000 </t>
  </si>
  <si>
    <t>2451975.3866 </t>
  </si>
  <si>
    <t> 06.03.2001 21:16 </t>
  </si>
  <si>
    <t> 0.0005 </t>
  </si>
  <si>
    <t>2451975.6029 </t>
  </si>
  <si>
    <t> 07.03.2001 02:28 </t>
  </si>
  <si>
    <t> -0.0003 </t>
  </si>
  <si>
    <t>2452000.351 </t>
  </si>
  <si>
    <t> 31.03.2001 20:25 </t>
  </si>
  <si>
    <t> 0.002 </t>
  </si>
  <si>
    <t>V </t>
  </si>
  <si>
    <t> O.Pejcha </t>
  </si>
  <si>
    <t>OEJV 0074 </t>
  </si>
  <si>
    <t>2452005.333 </t>
  </si>
  <si>
    <t> 05.04.2001 19:59 </t>
  </si>
  <si>
    <t> -0.009 </t>
  </si>
  <si>
    <t>2452014.440 </t>
  </si>
  <si>
    <t> 14.04.2001 22:33 </t>
  </si>
  <si>
    <t> -0.019 </t>
  </si>
  <si>
    <t>2452024.4454 </t>
  </si>
  <si>
    <t> 24.04.2001 22:41 </t>
  </si>
  <si>
    <t> 0.0015 </t>
  </si>
  <si>
    <t>2452576.6711 </t>
  </si>
  <si>
    <t> 29.10.2002 04:06 </t>
  </si>
  <si>
    <t> 0.0010 </t>
  </si>
  <si>
    <t>E </t>
  </si>
  <si>
    <t>?</t>
  </si>
  <si>
    <t>IBVS 5645 </t>
  </si>
  <si>
    <t>2452640.4890 </t>
  </si>
  <si>
    <t> 31.12.2002 23:44 </t>
  </si>
  <si>
    <t> 0.0003 </t>
  </si>
  <si>
    <t>2452651.5594 </t>
  </si>
  <si>
    <t> 12.01.2003 01:25 </t>
  </si>
  <si>
    <t> 0.0001 </t>
  </si>
  <si>
    <t>2452930.4928 </t>
  </si>
  <si>
    <t> 17.10.2003 23:49 </t>
  </si>
  <si>
    <t> -0.0015 </t>
  </si>
  <si>
    <t>2453047.4936 </t>
  </si>
  <si>
    <t> 11.02.2004 23:50 </t>
  </si>
  <si>
    <t>2453446.4641 </t>
  </si>
  <si>
    <t> 16.03.2005 23:08 </t>
  </si>
  <si>
    <t> -0.0057 </t>
  </si>
  <si>
    <t>-I</t>
  </si>
  <si>
    <t> F.Agerer </t>
  </si>
  <si>
    <t>BAVM 173 </t>
  </si>
  <si>
    <t>2453684.3758 </t>
  </si>
  <si>
    <t> 09.11.2005 21:01 </t>
  </si>
  <si>
    <t>2728</t>
  </si>
  <si>
    <t> -0.0028 </t>
  </si>
  <si>
    <t> M.Zejda et al. </t>
  </si>
  <si>
    <t>IBVS 5741 </t>
  </si>
  <si>
    <t>2454091.8210 </t>
  </si>
  <si>
    <t> 22.12.2006 07:42 </t>
  </si>
  <si>
    <t>3666.5</t>
  </si>
  <si>
    <t> 0.0019 </t>
  </si>
  <si>
    <t>R</t>
  </si>
  <si>
    <t> R.Nelson </t>
  </si>
  <si>
    <t>IBVS 5760 </t>
  </si>
  <si>
    <t>2454830.5116 </t>
  </si>
  <si>
    <t> 30.12.2008 00:16 </t>
  </si>
  <si>
    <t>5368</t>
  </si>
  <si>
    <t> 0.0031 </t>
  </si>
  <si>
    <t>2454852.6506 </t>
  </si>
  <si>
    <t> 21.01.2009 03:36 </t>
  </si>
  <si>
    <t>5419</t>
  </si>
  <si>
    <t> R.Diethelm </t>
  </si>
  <si>
    <t>IBVS 5894 </t>
  </si>
  <si>
    <t>2455093.5953 </t>
  </si>
  <si>
    <t> 19.09.2009 02:17 </t>
  </si>
  <si>
    <t>5974</t>
  </si>
  <si>
    <t> -0.0021 </t>
  </si>
  <si>
    <t>OEJV 0137 </t>
  </si>
  <si>
    <t>2455162.191 </t>
  </si>
  <si>
    <t> 26.11.2009 16:35 </t>
  </si>
  <si>
    <t>6132</t>
  </si>
  <si>
    <t> -0.000 </t>
  </si>
  <si>
    <t>Rc</t>
  </si>
  <si>
    <t> K.Shiokawa </t>
  </si>
  <si>
    <t>VSB 50 </t>
  </si>
  <si>
    <t>2455245.9785 </t>
  </si>
  <si>
    <t> 18.02.2010 11:29 </t>
  </si>
  <si>
    <t>6325</t>
  </si>
  <si>
    <t> -0.0020 </t>
  </si>
  <si>
    <t>VSB 51 </t>
  </si>
  <si>
    <t>2455246.1948 </t>
  </si>
  <si>
    <t> 18.02.2010 16:40 </t>
  </si>
  <si>
    <t>6325.5</t>
  </si>
  <si>
    <t>2455430.4859 </t>
  </si>
  <si>
    <t> 21.08.2010 23:39 </t>
  </si>
  <si>
    <t>6750</t>
  </si>
  <si>
    <t> -0.0042 </t>
  </si>
  <si>
    <t>2455539.8908 </t>
  </si>
  <si>
    <t> 09.12.2010 09:22 </t>
  </si>
  <si>
    <t>7002</t>
  </si>
  <si>
    <t> -0.0026 </t>
  </si>
  <si>
    <t>IBVS 5960 </t>
  </si>
  <si>
    <t>2455599.3668 </t>
  </si>
  <si>
    <t> 06.02.2011 20:48 </t>
  </si>
  <si>
    <t>7139</t>
  </si>
  <si>
    <t> -0.0038 </t>
  </si>
  <si>
    <t> K.Kasai </t>
  </si>
  <si>
    <t>VSB 53 </t>
  </si>
  <si>
    <t>2455601.3228 </t>
  </si>
  <si>
    <t> 08.02.2011 19:44 </t>
  </si>
  <si>
    <t>7143.5</t>
  </si>
  <si>
    <t> -0.0014 </t>
  </si>
  <si>
    <t>2455625.4144 </t>
  </si>
  <si>
    <t> 04.03.2011 21:56 </t>
  </si>
  <si>
    <t>7199</t>
  </si>
  <si>
    <t> -0.0046 </t>
  </si>
  <si>
    <t> M.&amp; K.Rätz </t>
  </si>
  <si>
    <t>BAVM 225 </t>
  </si>
  <si>
    <t>2455840.9676 </t>
  </si>
  <si>
    <t> 06.10.2011 11:13 </t>
  </si>
  <si>
    <t>7695.5</t>
  </si>
  <si>
    <t> -0.0019 </t>
  </si>
  <si>
    <t>IBVS 6018 </t>
  </si>
  <si>
    <t>2455959.7033 </t>
  </si>
  <si>
    <t> 02.02.2012 04:52 </t>
  </si>
  <si>
    <t>7969</t>
  </si>
  <si>
    <t> -0.0036 </t>
  </si>
  <si>
    <t>IBVS 6029 </t>
  </si>
  <si>
    <t>2456011.36522 </t>
  </si>
  <si>
    <t> 24.03.2012 20:45 </t>
  </si>
  <si>
    <t>8088</t>
  </si>
  <si>
    <t> -0.00431 </t>
  </si>
  <si>
    <t> L.Šmelcer </t>
  </si>
  <si>
    <t>OEJV 0160 </t>
  </si>
  <si>
    <t>2456011.36572 </t>
  </si>
  <si>
    <t> 24.03.2012 20:46 </t>
  </si>
  <si>
    <t> -0.00381 </t>
  </si>
  <si>
    <t>2456011.36612 </t>
  </si>
  <si>
    <t> 24.03.2012 20:47 </t>
  </si>
  <si>
    <t> -0.00341 </t>
  </si>
  <si>
    <t>2456231.2611 </t>
  </si>
  <si>
    <t> 30.10.2012 18:15 </t>
  </si>
  <si>
    <t>8594.5</t>
  </si>
  <si>
    <t> -0.0004 </t>
  </si>
  <si>
    <t> H.Itoh </t>
  </si>
  <si>
    <t>VSB 55 </t>
  </si>
  <si>
    <t>2456260.1295 </t>
  </si>
  <si>
    <t> 28.11.2012 15:06 </t>
  </si>
  <si>
    <t>8661</t>
  </si>
  <si>
    <t> -0.0023 </t>
  </si>
  <si>
    <t>2456260.3482 </t>
  </si>
  <si>
    <t> 28.11.2012 20:21 </t>
  </si>
  <si>
    <t>8661.5</t>
  </si>
  <si>
    <t> -0.0007 </t>
  </si>
  <si>
    <t>2456261.8668 </t>
  </si>
  <si>
    <t> 30.11.2012 08:48 </t>
  </si>
  <si>
    <t>8665</t>
  </si>
  <si>
    <t> -0.0016 </t>
  </si>
  <si>
    <t>IBVS 6042 </t>
  </si>
  <si>
    <t>2456290.51836 </t>
  </si>
  <si>
    <t> 29.12.2012 00:26 </t>
  </si>
  <si>
    <t>8731</t>
  </si>
  <si>
    <t> -0.00325 </t>
  </si>
  <si>
    <t> M.Magris </t>
  </si>
  <si>
    <t>IBVS 6195</t>
  </si>
  <si>
    <t>OEJV 0179</t>
  </si>
  <si>
    <t>IBVS 6234</t>
  </si>
  <si>
    <t>OEJV 0211</t>
  </si>
  <si>
    <t>RHN 2021</t>
  </si>
  <si>
    <t>JBAV, 60</t>
  </si>
  <si>
    <t>VSB, 108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</si>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</sst>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4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9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27" fillId="0" borderId="0"/>
    <xf numFmtId="0" fontId="27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8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 applyAlignment="1"/>
    <xf numFmtId="0" fontId="0" fillId="0" borderId="0" xfId="0">
      <alignment vertical="top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5" fillId="0" borderId="0" xfId="43" applyFont="1" applyAlignment="1">
      <alignment vertical="center"/>
    </xf>
    <xf numFmtId="0" fontId="5" fillId="0" borderId="0" xfId="43" applyFont="1" applyAlignment="1">
      <alignment horizontal="center" vertical="center"/>
    </xf>
    <xf numFmtId="0" fontId="5" fillId="0" borderId="0" xfId="43" applyFont="1" applyAlignment="1">
      <alignment horizontal="left" vertical="center"/>
    </xf>
    <xf numFmtId="0" fontId="5" fillId="0" borderId="0" xfId="42" applyFont="1" applyAlignment="1">
      <alignment vertical="center" wrapText="1"/>
    </xf>
    <xf numFmtId="0" fontId="5" fillId="0" borderId="0" xfId="42" applyFont="1" applyAlignment="1">
      <alignment horizontal="center" vertical="center" wrapText="1"/>
    </xf>
    <xf numFmtId="0" fontId="5" fillId="0" borderId="0" xfId="42" applyFont="1" applyAlignment="1">
      <alignment horizontal="left" vertical="center" wrapText="1"/>
    </xf>
    <xf numFmtId="0" fontId="5" fillId="0" borderId="18" xfId="42" applyFont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37" fillId="0" borderId="0" xfId="42" applyFont="1" applyAlignment="1">
      <alignment vertical="center"/>
    </xf>
    <xf numFmtId="0" fontId="37" fillId="0" borderId="0" xfId="42" applyFont="1" applyAlignment="1">
      <alignment horizontal="center" vertical="center"/>
    </xf>
    <xf numFmtId="0" fontId="37" fillId="0" borderId="0" xfId="42" applyFont="1" applyAlignment="1">
      <alignment horizontal="left" vertical="center"/>
    </xf>
    <xf numFmtId="0" fontId="5" fillId="25" borderId="0" xfId="0" applyFont="1" applyFill="1" applyAlignment="1">
      <alignment horizontal="left" vertical="center"/>
    </xf>
    <xf numFmtId="0" fontId="38" fillId="0" borderId="0" xfId="0" applyFont="1" applyAlignment="1" applyProtection="1">
      <alignment horizontal="left"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166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165" fontId="38" fillId="0" borderId="0" xfId="0" applyNumberFormat="1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165" fontId="38" fillId="0" borderId="0" xfId="0" applyNumberFormat="1" applyFont="1" applyAlignment="1" applyProtection="1">
      <alignment horizontal="left" vertical="center" wrapText="1"/>
      <protection locked="0"/>
    </xf>
    <xf numFmtId="0" fontId="39" fillId="0" borderId="0" xfId="0" applyFont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5" fillId="0" borderId="0" xfId="0" applyFont="1" applyAlignment="1">
      <alignment horizontal="right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LR Cam - O-C Diagr.</a:t>
            </a:r>
          </a:p>
        </c:rich>
      </c:tx>
      <c:layout>
        <c:manualLayout>
          <c:xMode val="edge"/>
          <c:yMode val="edge"/>
          <c:x val="0.38335841006501231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24378093931449"/>
          <c:y val="0.14678942920199375"/>
          <c:w val="0.8216945040386620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-1601.5</c:v>
                </c:pt>
                <c:pt idx="1">
                  <c:v>-1580.5</c:v>
                </c:pt>
                <c:pt idx="2">
                  <c:v>-1580</c:v>
                </c:pt>
                <c:pt idx="3">
                  <c:v>-1580</c:v>
                </c:pt>
                <c:pt idx="4">
                  <c:v>-1573.5</c:v>
                </c:pt>
                <c:pt idx="5">
                  <c:v>-1573.5</c:v>
                </c:pt>
                <c:pt idx="6">
                  <c:v>-1573</c:v>
                </c:pt>
                <c:pt idx="7">
                  <c:v>-1573</c:v>
                </c:pt>
                <c:pt idx="8">
                  <c:v>-1566.5</c:v>
                </c:pt>
                <c:pt idx="9">
                  <c:v>-1566.5</c:v>
                </c:pt>
                <c:pt idx="10">
                  <c:v>-1557.5</c:v>
                </c:pt>
                <c:pt idx="11">
                  <c:v>-1557.5</c:v>
                </c:pt>
                <c:pt idx="12">
                  <c:v>-1557</c:v>
                </c:pt>
                <c:pt idx="13">
                  <c:v>-1557</c:v>
                </c:pt>
                <c:pt idx="14">
                  <c:v>-1546</c:v>
                </c:pt>
                <c:pt idx="15">
                  <c:v>-1500</c:v>
                </c:pt>
                <c:pt idx="16">
                  <c:v>-1500</c:v>
                </c:pt>
                <c:pt idx="17">
                  <c:v>-1488.5</c:v>
                </c:pt>
                <c:pt idx="18">
                  <c:v>-1488.5</c:v>
                </c:pt>
                <c:pt idx="19">
                  <c:v>-1467.5</c:v>
                </c:pt>
                <c:pt idx="20">
                  <c:v>-1444.5</c:v>
                </c:pt>
                <c:pt idx="21">
                  <c:v>-1444.5</c:v>
                </c:pt>
                <c:pt idx="22">
                  <c:v>-1444.5</c:v>
                </c:pt>
                <c:pt idx="23">
                  <c:v>-172.5</c:v>
                </c:pt>
                <c:pt idx="24">
                  <c:v>-25.5</c:v>
                </c:pt>
                <c:pt idx="25">
                  <c:v>0</c:v>
                </c:pt>
                <c:pt idx="26">
                  <c:v>642.5</c:v>
                </c:pt>
                <c:pt idx="27">
                  <c:v>912</c:v>
                </c:pt>
                <c:pt idx="28">
                  <c:v>1831</c:v>
                </c:pt>
                <c:pt idx="29">
                  <c:v>2379</c:v>
                </c:pt>
                <c:pt idx="30">
                  <c:v>3317.5</c:v>
                </c:pt>
                <c:pt idx="31">
                  <c:v>5019</c:v>
                </c:pt>
                <c:pt idx="32">
                  <c:v>5070</c:v>
                </c:pt>
                <c:pt idx="33">
                  <c:v>5625</c:v>
                </c:pt>
                <c:pt idx="34">
                  <c:v>5783</c:v>
                </c:pt>
                <c:pt idx="35">
                  <c:v>5976</c:v>
                </c:pt>
                <c:pt idx="36">
                  <c:v>5976.5</c:v>
                </c:pt>
                <c:pt idx="37">
                  <c:v>6401</c:v>
                </c:pt>
                <c:pt idx="38">
                  <c:v>6401</c:v>
                </c:pt>
                <c:pt idx="39">
                  <c:v>6653</c:v>
                </c:pt>
                <c:pt idx="40">
                  <c:v>6653</c:v>
                </c:pt>
                <c:pt idx="41">
                  <c:v>6790</c:v>
                </c:pt>
                <c:pt idx="42">
                  <c:v>6794.5</c:v>
                </c:pt>
                <c:pt idx="43">
                  <c:v>6850</c:v>
                </c:pt>
                <c:pt idx="44">
                  <c:v>7346.5</c:v>
                </c:pt>
                <c:pt idx="45">
                  <c:v>7620</c:v>
                </c:pt>
                <c:pt idx="46">
                  <c:v>7739</c:v>
                </c:pt>
                <c:pt idx="47">
                  <c:v>7739</c:v>
                </c:pt>
                <c:pt idx="48">
                  <c:v>7739</c:v>
                </c:pt>
                <c:pt idx="49">
                  <c:v>8245.5</c:v>
                </c:pt>
                <c:pt idx="50">
                  <c:v>8312</c:v>
                </c:pt>
                <c:pt idx="51">
                  <c:v>8312.5</c:v>
                </c:pt>
                <c:pt idx="52">
                  <c:v>8316</c:v>
                </c:pt>
                <c:pt idx="53">
                  <c:v>8382</c:v>
                </c:pt>
                <c:pt idx="54">
                  <c:v>9432</c:v>
                </c:pt>
                <c:pt idx="55">
                  <c:v>9432</c:v>
                </c:pt>
                <c:pt idx="56">
                  <c:v>9432.5</c:v>
                </c:pt>
                <c:pt idx="57">
                  <c:v>10591</c:v>
                </c:pt>
                <c:pt idx="58">
                  <c:v>10657.5</c:v>
                </c:pt>
                <c:pt idx="59">
                  <c:v>10658</c:v>
                </c:pt>
                <c:pt idx="60">
                  <c:v>10701</c:v>
                </c:pt>
                <c:pt idx="61">
                  <c:v>10701.5</c:v>
                </c:pt>
                <c:pt idx="62">
                  <c:v>11215</c:v>
                </c:pt>
                <c:pt idx="63">
                  <c:v>11215</c:v>
                </c:pt>
                <c:pt idx="64">
                  <c:v>11224</c:v>
                </c:pt>
                <c:pt idx="65">
                  <c:v>11238</c:v>
                </c:pt>
                <c:pt idx="66">
                  <c:v>11240.5</c:v>
                </c:pt>
                <c:pt idx="67">
                  <c:v>11564</c:v>
                </c:pt>
                <c:pt idx="68">
                  <c:v>11777</c:v>
                </c:pt>
                <c:pt idx="69">
                  <c:v>12053.5</c:v>
                </c:pt>
                <c:pt idx="70">
                  <c:v>12499</c:v>
                </c:pt>
                <c:pt idx="71">
                  <c:v>15820.5</c:v>
                </c:pt>
                <c:pt idx="72">
                  <c:v>15841</c:v>
                </c:pt>
                <c:pt idx="73">
                  <c:v>15936.5</c:v>
                </c:pt>
                <c:pt idx="74">
                  <c:v>15937</c:v>
                </c:pt>
                <c:pt idx="75">
                  <c:v>16752</c:v>
                </c:pt>
                <c:pt idx="76">
                  <c:v>16752</c:v>
                </c:pt>
              </c:numCache>
            </c:numRef>
          </c:xVal>
          <c:yVal>
            <c:numRef>
              <c:f>Active!$H$21:$H$994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1A-489F-821A-DAA08CA9206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4.0000000000000001E-3</c:v>
                  </c:pt>
                  <c:pt idx="1">
                    <c:v>3.0000000000000001E-3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5.9999999999999995E-4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4.0000000000000001E-3</c:v>
                  </c:pt>
                  <c:pt idx="15">
                    <c:v>0</c:v>
                  </c:pt>
                  <c:pt idx="16">
                    <c:v>4.0000000000000001E-3</c:v>
                  </c:pt>
                  <c:pt idx="17">
                    <c:v>0</c:v>
                  </c:pt>
                  <c:pt idx="18">
                    <c:v>4.0000000000000001E-3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6.9999999999999999E-4</c:v>
                  </c:pt>
                  <c:pt idx="33">
                    <c:v>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2.9999999999999997E-4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6.9999999999999999E-4</c:v>
                  </c:pt>
                  <c:pt idx="57">
                    <c:v>1E-4</c:v>
                  </c:pt>
                  <c:pt idx="58">
                    <c:v>3.8E-3</c:v>
                  </c:pt>
                  <c:pt idx="59">
                    <c:v>1.5E-3</c:v>
                  </c:pt>
                  <c:pt idx="60">
                    <c:v>2E-3</c:v>
                  </c:pt>
                  <c:pt idx="61">
                    <c:v>4.3E-3</c:v>
                  </c:pt>
                  <c:pt idx="62">
                    <c:v>2.0000000000000001E-4</c:v>
                  </c:pt>
                  <c:pt idx="63">
                    <c:v>2.9999999999999997E-4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4.0000000000000002E-4</c:v>
                  </c:pt>
                  <c:pt idx="71">
                    <c:v>2.9999999999999997E-4</c:v>
                  </c:pt>
                  <c:pt idx="72">
                    <c:v>1E-4</c:v>
                  </c:pt>
                  <c:pt idx="73">
                    <c:v>3.0000000000000001E-3</c:v>
                  </c:pt>
                  <c:pt idx="74">
                    <c:v>6.9999999999999999E-4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4.0000000000000001E-3</c:v>
                  </c:pt>
                  <c:pt idx="1">
                    <c:v>3.0000000000000001E-3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5.9999999999999995E-4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4.0000000000000001E-3</c:v>
                  </c:pt>
                  <c:pt idx="15">
                    <c:v>0</c:v>
                  </c:pt>
                  <c:pt idx="16">
                    <c:v>4.0000000000000001E-3</c:v>
                  </c:pt>
                  <c:pt idx="17">
                    <c:v>0</c:v>
                  </c:pt>
                  <c:pt idx="18">
                    <c:v>4.0000000000000001E-3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6.9999999999999999E-4</c:v>
                  </c:pt>
                  <c:pt idx="33">
                    <c:v>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2.9999999999999997E-4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6.9999999999999999E-4</c:v>
                  </c:pt>
                  <c:pt idx="57">
                    <c:v>1E-4</c:v>
                  </c:pt>
                  <c:pt idx="58">
                    <c:v>3.8E-3</c:v>
                  </c:pt>
                  <c:pt idx="59">
                    <c:v>1.5E-3</c:v>
                  </c:pt>
                  <c:pt idx="60">
                    <c:v>2E-3</c:v>
                  </c:pt>
                  <c:pt idx="61">
                    <c:v>4.3E-3</c:v>
                  </c:pt>
                  <c:pt idx="62">
                    <c:v>2.0000000000000001E-4</c:v>
                  </c:pt>
                  <c:pt idx="63">
                    <c:v>2.9999999999999997E-4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4.0000000000000002E-4</c:v>
                  </c:pt>
                  <c:pt idx="71">
                    <c:v>2.9999999999999997E-4</c:v>
                  </c:pt>
                  <c:pt idx="72">
                    <c:v>1E-4</c:v>
                  </c:pt>
                  <c:pt idx="73">
                    <c:v>3.0000000000000001E-3</c:v>
                  </c:pt>
                  <c:pt idx="7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-1601.5</c:v>
                </c:pt>
                <c:pt idx="1">
                  <c:v>-1580.5</c:v>
                </c:pt>
                <c:pt idx="2">
                  <c:v>-1580</c:v>
                </c:pt>
                <c:pt idx="3">
                  <c:v>-1580</c:v>
                </c:pt>
                <c:pt idx="4">
                  <c:v>-1573.5</c:v>
                </c:pt>
                <c:pt idx="5">
                  <c:v>-1573.5</c:v>
                </c:pt>
                <c:pt idx="6">
                  <c:v>-1573</c:v>
                </c:pt>
                <c:pt idx="7">
                  <c:v>-1573</c:v>
                </c:pt>
                <c:pt idx="8">
                  <c:v>-1566.5</c:v>
                </c:pt>
                <c:pt idx="9">
                  <c:v>-1566.5</c:v>
                </c:pt>
                <c:pt idx="10">
                  <c:v>-1557.5</c:v>
                </c:pt>
                <c:pt idx="11">
                  <c:v>-1557.5</c:v>
                </c:pt>
                <c:pt idx="12">
                  <c:v>-1557</c:v>
                </c:pt>
                <c:pt idx="13">
                  <c:v>-1557</c:v>
                </c:pt>
                <c:pt idx="14">
                  <c:v>-1546</c:v>
                </c:pt>
                <c:pt idx="15">
                  <c:v>-1500</c:v>
                </c:pt>
                <c:pt idx="16">
                  <c:v>-1500</c:v>
                </c:pt>
                <c:pt idx="17">
                  <c:v>-1488.5</c:v>
                </c:pt>
                <c:pt idx="18">
                  <c:v>-1488.5</c:v>
                </c:pt>
                <c:pt idx="19">
                  <c:v>-1467.5</c:v>
                </c:pt>
                <c:pt idx="20">
                  <c:v>-1444.5</c:v>
                </c:pt>
                <c:pt idx="21">
                  <c:v>-1444.5</c:v>
                </c:pt>
                <c:pt idx="22">
                  <c:v>-1444.5</c:v>
                </c:pt>
                <c:pt idx="23">
                  <c:v>-172.5</c:v>
                </c:pt>
                <c:pt idx="24">
                  <c:v>-25.5</c:v>
                </c:pt>
                <c:pt idx="25">
                  <c:v>0</c:v>
                </c:pt>
                <c:pt idx="26">
                  <c:v>642.5</c:v>
                </c:pt>
                <c:pt idx="27">
                  <c:v>912</c:v>
                </c:pt>
                <c:pt idx="28">
                  <c:v>1831</c:v>
                </c:pt>
                <c:pt idx="29">
                  <c:v>2379</c:v>
                </c:pt>
                <c:pt idx="30">
                  <c:v>3317.5</c:v>
                </c:pt>
                <c:pt idx="31">
                  <c:v>5019</c:v>
                </c:pt>
                <c:pt idx="32">
                  <c:v>5070</c:v>
                </c:pt>
                <c:pt idx="33">
                  <c:v>5625</c:v>
                </c:pt>
                <c:pt idx="34">
                  <c:v>5783</c:v>
                </c:pt>
                <c:pt idx="35">
                  <c:v>5976</c:v>
                </c:pt>
                <c:pt idx="36">
                  <c:v>5976.5</c:v>
                </c:pt>
                <c:pt idx="37">
                  <c:v>6401</c:v>
                </c:pt>
                <c:pt idx="38">
                  <c:v>6401</c:v>
                </c:pt>
                <c:pt idx="39">
                  <c:v>6653</c:v>
                </c:pt>
                <c:pt idx="40">
                  <c:v>6653</c:v>
                </c:pt>
                <c:pt idx="41">
                  <c:v>6790</c:v>
                </c:pt>
                <c:pt idx="42">
                  <c:v>6794.5</c:v>
                </c:pt>
                <c:pt idx="43">
                  <c:v>6850</c:v>
                </c:pt>
                <c:pt idx="44">
                  <c:v>7346.5</c:v>
                </c:pt>
                <c:pt idx="45">
                  <c:v>7620</c:v>
                </c:pt>
                <c:pt idx="46">
                  <c:v>7739</c:v>
                </c:pt>
                <c:pt idx="47">
                  <c:v>7739</c:v>
                </c:pt>
                <c:pt idx="48">
                  <c:v>7739</c:v>
                </c:pt>
                <c:pt idx="49">
                  <c:v>8245.5</c:v>
                </c:pt>
                <c:pt idx="50">
                  <c:v>8312</c:v>
                </c:pt>
                <c:pt idx="51">
                  <c:v>8312.5</c:v>
                </c:pt>
                <c:pt idx="52">
                  <c:v>8316</c:v>
                </c:pt>
                <c:pt idx="53">
                  <c:v>8382</c:v>
                </c:pt>
                <c:pt idx="54">
                  <c:v>9432</c:v>
                </c:pt>
                <c:pt idx="55">
                  <c:v>9432</c:v>
                </c:pt>
                <c:pt idx="56">
                  <c:v>9432.5</c:v>
                </c:pt>
                <c:pt idx="57">
                  <c:v>10591</c:v>
                </c:pt>
                <c:pt idx="58">
                  <c:v>10657.5</c:v>
                </c:pt>
                <c:pt idx="59">
                  <c:v>10658</c:v>
                </c:pt>
                <c:pt idx="60">
                  <c:v>10701</c:v>
                </c:pt>
                <c:pt idx="61">
                  <c:v>10701.5</c:v>
                </c:pt>
                <c:pt idx="62">
                  <c:v>11215</c:v>
                </c:pt>
                <c:pt idx="63">
                  <c:v>11215</c:v>
                </c:pt>
                <c:pt idx="64">
                  <c:v>11224</c:v>
                </c:pt>
                <c:pt idx="65">
                  <c:v>11238</c:v>
                </c:pt>
                <c:pt idx="66">
                  <c:v>11240.5</c:v>
                </c:pt>
                <c:pt idx="67">
                  <c:v>11564</c:v>
                </c:pt>
                <c:pt idx="68">
                  <c:v>11777</c:v>
                </c:pt>
                <c:pt idx="69">
                  <c:v>12053.5</c:v>
                </c:pt>
                <c:pt idx="70">
                  <c:v>12499</c:v>
                </c:pt>
                <c:pt idx="71">
                  <c:v>15820.5</c:v>
                </c:pt>
                <c:pt idx="72">
                  <c:v>15841</c:v>
                </c:pt>
                <c:pt idx="73">
                  <c:v>15936.5</c:v>
                </c:pt>
                <c:pt idx="74">
                  <c:v>15937</c:v>
                </c:pt>
                <c:pt idx="75">
                  <c:v>16752</c:v>
                </c:pt>
                <c:pt idx="76">
                  <c:v>16752</c:v>
                </c:pt>
              </c:numCache>
            </c:numRef>
          </c:xVal>
          <c:yVal>
            <c:numRef>
              <c:f>Active!$I$21:$I$994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1A-489F-821A-DAA08CA9206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4.0000000000000001E-3</c:v>
                  </c:pt>
                  <c:pt idx="1">
                    <c:v>3.0000000000000001E-3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5.9999999999999995E-4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4.0000000000000001E-3</c:v>
                  </c:pt>
                  <c:pt idx="15">
                    <c:v>0</c:v>
                  </c:pt>
                  <c:pt idx="16">
                    <c:v>4.0000000000000001E-3</c:v>
                  </c:pt>
                  <c:pt idx="17">
                    <c:v>0</c:v>
                  </c:pt>
                  <c:pt idx="18">
                    <c:v>4.0000000000000001E-3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6.9999999999999999E-4</c:v>
                  </c:pt>
                  <c:pt idx="33">
                    <c:v>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2.9999999999999997E-4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6.9999999999999999E-4</c:v>
                  </c:pt>
                  <c:pt idx="57">
                    <c:v>1E-4</c:v>
                  </c:pt>
                  <c:pt idx="58">
                    <c:v>3.8E-3</c:v>
                  </c:pt>
                  <c:pt idx="59">
                    <c:v>1.5E-3</c:v>
                  </c:pt>
                  <c:pt idx="60">
                    <c:v>2E-3</c:v>
                  </c:pt>
                  <c:pt idx="61">
                    <c:v>4.3E-3</c:v>
                  </c:pt>
                  <c:pt idx="62">
                    <c:v>2.0000000000000001E-4</c:v>
                  </c:pt>
                  <c:pt idx="63">
                    <c:v>2.9999999999999997E-4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4.0000000000000002E-4</c:v>
                  </c:pt>
                  <c:pt idx="71">
                    <c:v>2.9999999999999997E-4</c:v>
                  </c:pt>
                  <c:pt idx="72">
                    <c:v>1E-4</c:v>
                  </c:pt>
                  <c:pt idx="73">
                    <c:v>3.0000000000000001E-3</c:v>
                  </c:pt>
                  <c:pt idx="74">
                    <c:v>6.9999999999999999E-4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4.0000000000000001E-3</c:v>
                  </c:pt>
                  <c:pt idx="1">
                    <c:v>3.0000000000000001E-3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5.9999999999999995E-4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4.0000000000000001E-3</c:v>
                  </c:pt>
                  <c:pt idx="15">
                    <c:v>0</c:v>
                  </c:pt>
                  <c:pt idx="16">
                    <c:v>4.0000000000000001E-3</c:v>
                  </c:pt>
                  <c:pt idx="17">
                    <c:v>0</c:v>
                  </c:pt>
                  <c:pt idx="18">
                    <c:v>4.0000000000000001E-3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6.9999999999999999E-4</c:v>
                  </c:pt>
                  <c:pt idx="33">
                    <c:v>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2.9999999999999997E-4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6.9999999999999999E-4</c:v>
                  </c:pt>
                  <c:pt idx="57">
                    <c:v>1E-4</c:v>
                  </c:pt>
                  <c:pt idx="58">
                    <c:v>3.8E-3</c:v>
                  </c:pt>
                  <c:pt idx="59">
                    <c:v>1.5E-3</c:v>
                  </c:pt>
                  <c:pt idx="60">
                    <c:v>2E-3</c:v>
                  </c:pt>
                  <c:pt idx="61">
                    <c:v>4.3E-3</c:v>
                  </c:pt>
                  <c:pt idx="62">
                    <c:v>2.0000000000000001E-4</c:v>
                  </c:pt>
                  <c:pt idx="63">
                    <c:v>2.9999999999999997E-4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4.0000000000000002E-4</c:v>
                  </c:pt>
                  <c:pt idx="71">
                    <c:v>2.9999999999999997E-4</c:v>
                  </c:pt>
                  <c:pt idx="72">
                    <c:v>1E-4</c:v>
                  </c:pt>
                  <c:pt idx="73">
                    <c:v>3.0000000000000001E-3</c:v>
                  </c:pt>
                  <c:pt idx="7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-1601.5</c:v>
                </c:pt>
                <c:pt idx="1">
                  <c:v>-1580.5</c:v>
                </c:pt>
                <c:pt idx="2">
                  <c:v>-1580</c:v>
                </c:pt>
                <c:pt idx="3">
                  <c:v>-1580</c:v>
                </c:pt>
                <c:pt idx="4">
                  <c:v>-1573.5</c:v>
                </c:pt>
                <c:pt idx="5">
                  <c:v>-1573.5</c:v>
                </c:pt>
                <c:pt idx="6">
                  <c:v>-1573</c:v>
                </c:pt>
                <c:pt idx="7">
                  <c:v>-1573</c:v>
                </c:pt>
                <c:pt idx="8">
                  <c:v>-1566.5</c:v>
                </c:pt>
                <c:pt idx="9">
                  <c:v>-1566.5</c:v>
                </c:pt>
                <c:pt idx="10">
                  <c:v>-1557.5</c:v>
                </c:pt>
                <c:pt idx="11">
                  <c:v>-1557.5</c:v>
                </c:pt>
                <c:pt idx="12">
                  <c:v>-1557</c:v>
                </c:pt>
                <c:pt idx="13">
                  <c:v>-1557</c:v>
                </c:pt>
                <c:pt idx="14">
                  <c:v>-1546</c:v>
                </c:pt>
                <c:pt idx="15">
                  <c:v>-1500</c:v>
                </c:pt>
                <c:pt idx="16">
                  <c:v>-1500</c:v>
                </c:pt>
                <c:pt idx="17">
                  <c:v>-1488.5</c:v>
                </c:pt>
                <c:pt idx="18">
                  <c:v>-1488.5</c:v>
                </c:pt>
                <c:pt idx="19">
                  <c:v>-1467.5</c:v>
                </c:pt>
                <c:pt idx="20">
                  <c:v>-1444.5</c:v>
                </c:pt>
                <c:pt idx="21">
                  <c:v>-1444.5</c:v>
                </c:pt>
                <c:pt idx="22">
                  <c:v>-1444.5</c:v>
                </c:pt>
                <c:pt idx="23">
                  <c:v>-172.5</c:v>
                </c:pt>
                <c:pt idx="24">
                  <c:v>-25.5</c:v>
                </c:pt>
                <c:pt idx="25">
                  <c:v>0</c:v>
                </c:pt>
                <c:pt idx="26">
                  <c:v>642.5</c:v>
                </c:pt>
                <c:pt idx="27">
                  <c:v>912</c:v>
                </c:pt>
                <c:pt idx="28">
                  <c:v>1831</c:v>
                </c:pt>
                <c:pt idx="29">
                  <c:v>2379</c:v>
                </c:pt>
                <c:pt idx="30">
                  <c:v>3317.5</c:v>
                </c:pt>
                <c:pt idx="31">
                  <c:v>5019</c:v>
                </c:pt>
                <c:pt idx="32">
                  <c:v>5070</c:v>
                </c:pt>
                <c:pt idx="33">
                  <c:v>5625</c:v>
                </c:pt>
                <c:pt idx="34">
                  <c:v>5783</c:v>
                </c:pt>
                <c:pt idx="35">
                  <c:v>5976</c:v>
                </c:pt>
                <c:pt idx="36">
                  <c:v>5976.5</c:v>
                </c:pt>
                <c:pt idx="37">
                  <c:v>6401</c:v>
                </c:pt>
                <c:pt idx="38">
                  <c:v>6401</c:v>
                </c:pt>
                <c:pt idx="39">
                  <c:v>6653</c:v>
                </c:pt>
                <c:pt idx="40">
                  <c:v>6653</c:v>
                </c:pt>
                <c:pt idx="41">
                  <c:v>6790</c:v>
                </c:pt>
                <c:pt idx="42">
                  <c:v>6794.5</c:v>
                </c:pt>
                <c:pt idx="43">
                  <c:v>6850</c:v>
                </c:pt>
                <c:pt idx="44">
                  <c:v>7346.5</c:v>
                </c:pt>
                <c:pt idx="45">
                  <c:v>7620</c:v>
                </c:pt>
                <c:pt idx="46">
                  <c:v>7739</c:v>
                </c:pt>
                <c:pt idx="47">
                  <c:v>7739</c:v>
                </c:pt>
                <c:pt idx="48">
                  <c:v>7739</c:v>
                </c:pt>
                <c:pt idx="49">
                  <c:v>8245.5</c:v>
                </c:pt>
                <c:pt idx="50">
                  <c:v>8312</c:v>
                </c:pt>
                <c:pt idx="51">
                  <c:v>8312.5</c:v>
                </c:pt>
                <c:pt idx="52">
                  <c:v>8316</c:v>
                </c:pt>
                <c:pt idx="53">
                  <c:v>8382</c:v>
                </c:pt>
                <c:pt idx="54">
                  <c:v>9432</c:v>
                </c:pt>
                <c:pt idx="55">
                  <c:v>9432</c:v>
                </c:pt>
                <c:pt idx="56">
                  <c:v>9432.5</c:v>
                </c:pt>
                <c:pt idx="57">
                  <c:v>10591</c:v>
                </c:pt>
                <c:pt idx="58">
                  <c:v>10657.5</c:v>
                </c:pt>
                <c:pt idx="59">
                  <c:v>10658</c:v>
                </c:pt>
                <c:pt idx="60">
                  <c:v>10701</c:v>
                </c:pt>
                <c:pt idx="61">
                  <c:v>10701.5</c:v>
                </c:pt>
                <c:pt idx="62">
                  <c:v>11215</c:v>
                </c:pt>
                <c:pt idx="63">
                  <c:v>11215</c:v>
                </c:pt>
                <c:pt idx="64">
                  <c:v>11224</c:v>
                </c:pt>
                <c:pt idx="65">
                  <c:v>11238</c:v>
                </c:pt>
                <c:pt idx="66">
                  <c:v>11240.5</c:v>
                </c:pt>
                <c:pt idx="67">
                  <c:v>11564</c:v>
                </c:pt>
                <c:pt idx="68">
                  <c:v>11777</c:v>
                </c:pt>
                <c:pt idx="69">
                  <c:v>12053.5</c:v>
                </c:pt>
                <c:pt idx="70">
                  <c:v>12499</c:v>
                </c:pt>
                <c:pt idx="71">
                  <c:v>15820.5</c:v>
                </c:pt>
                <c:pt idx="72">
                  <c:v>15841</c:v>
                </c:pt>
                <c:pt idx="73">
                  <c:v>15936.5</c:v>
                </c:pt>
                <c:pt idx="74">
                  <c:v>15937</c:v>
                </c:pt>
                <c:pt idx="75">
                  <c:v>16752</c:v>
                </c:pt>
                <c:pt idx="76">
                  <c:v>16752</c:v>
                </c:pt>
              </c:numCache>
            </c:numRef>
          </c:xVal>
          <c:yVal>
            <c:numRef>
              <c:f>Active!$J$21:$J$994</c:f>
              <c:numCache>
                <c:formatCode>General</c:formatCode>
                <c:ptCount val="974"/>
                <c:pt idx="28">
                  <c:v>-1.7389728600392118E-4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1A-489F-821A-DAA08CA9206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4.0000000000000001E-3</c:v>
                  </c:pt>
                  <c:pt idx="1">
                    <c:v>3.0000000000000001E-3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5.9999999999999995E-4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4.0000000000000001E-3</c:v>
                  </c:pt>
                  <c:pt idx="15">
                    <c:v>0</c:v>
                  </c:pt>
                  <c:pt idx="16">
                    <c:v>4.0000000000000001E-3</c:v>
                  </c:pt>
                  <c:pt idx="17">
                    <c:v>0</c:v>
                  </c:pt>
                  <c:pt idx="18">
                    <c:v>4.0000000000000001E-3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6.9999999999999999E-4</c:v>
                  </c:pt>
                  <c:pt idx="33">
                    <c:v>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2.9999999999999997E-4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6.9999999999999999E-4</c:v>
                  </c:pt>
                  <c:pt idx="57">
                    <c:v>1E-4</c:v>
                  </c:pt>
                  <c:pt idx="58">
                    <c:v>3.8E-3</c:v>
                  </c:pt>
                  <c:pt idx="59">
                    <c:v>1.5E-3</c:v>
                  </c:pt>
                  <c:pt idx="60">
                    <c:v>2E-3</c:v>
                  </c:pt>
                  <c:pt idx="61">
                    <c:v>4.3E-3</c:v>
                  </c:pt>
                  <c:pt idx="62">
                    <c:v>2.0000000000000001E-4</c:v>
                  </c:pt>
                  <c:pt idx="63">
                    <c:v>2.9999999999999997E-4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4.0000000000000002E-4</c:v>
                  </c:pt>
                  <c:pt idx="71">
                    <c:v>2.9999999999999997E-4</c:v>
                  </c:pt>
                  <c:pt idx="72">
                    <c:v>1E-4</c:v>
                  </c:pt>
                  <c:pt idx="73">
                    <c:v>3.0000000000000001E-3</c:v>
                  </c:pt>
                  <c:pt idx="74">
                    <c:v>6.9999999999999999E-4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4.0000000000000001E-3</c:v>
                  </c:pt>
                  <c:pt idx="1">
                    <c:v>3.0000000000000001E-3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5.9999999999999995E-4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4.0000000000000001E-3</c:v>
                  </c:pt>
                  <c:pt idx="15">
                    <c:v>0</c:v>
                  </c:pt>
                  <c:pt idx="16">
                    <c:v>4.0000000000000001E-3</c:v>
                  </c:pt>
                  <c:pt idx="17">
                    <c:v>0</c:v>
                  </c:pt>
                  <c:pt idx="18">
                    <c:v>4.0000000000000001E-3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6.9999999999999999E-4</c:v>
                  </c:pt>
                  <c:pt idx="33">
                    <c:v>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2.9999999999999997E-4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6.9999999999999999E-4</c:v>
                  </c:pt>
                  <c:pt idx="57">
                    <c:v>1E-4</c:v>
                  </c:pt>
                  <c:pt idx="58">
                    <c:v>3.8E-3</c:v>
                  </c:pt>
                  <c:pt idx="59">
                    <c:v>1.5E-3</c:v>
                  </c:pt>
                  <c:pt idx="60">
                    <c:v>2E-3</c:v>
                  </c:pt>
                  <c:pt idx="61">
                    <c:v>4.3E-3</c:v>
                  </c:pt>
                  <c:pt idx="62">
                    <c:v>2.0000000000000001E-4</c:v>
                  </c:pt>
                  <c:pt idx="63">
                    <c:v>2.9999999999999997E-4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4.0000000000000002E-4</c:v>
                  </c:pt>
                  <c:pt idx="71">
                    <c:v>2.9999999999999997E-4</c:v>
                  </c:pt>
                  <c:pt idx="72">
                    <c:v>1E-4</c:v>
                  </c:pt>
                  <c:pt idx="73">
                    <c:v>3.0000000000000001E-3</c:v>
                  </c:pt>
                  <c:pt idx="7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-1601.5</c:v>
                </c:pt>
                <c:pt idx="1">
                  <c:v>-1580.5</c:v>
                </c:pt>
                <c:pt idx="2">
                  <c:v>-1580</c:v>
                </c:pt>
                <c:pt idx="3">
                  <c:v>-1580</c:v>
                </c:pt>
                <c:pt idx="4">
                  <c:v>-1573.5</c:v>
                </c:pt>
                <c:pt idx="5">
                  <c:v>-1573.5</c:v>
                </c:pt>
                <c:pt idx="6">
                  <c:v>-1573</c:v>
                </c:pt>
                <c:pt idx="7">
                  <c:v>-1573</c:v>
                </c:pt>
                <c:pt idx="8">
                  <c:v>-1566.5</c:v>
                </c:pt>
                <c:pt idx="9">
                  <c:v>-1566.5</c:v>
                </c:pt>
                <c:pt idx="10">
                  <c:v>-1557.5</c:v>
                </c:pt>
                <c:pt idx="11">
                  <c:v>-1557.5</c:v>
                </c:pt>
                <c:pt idx="12">
                  <c:v>-1557</c:v>
                </c:pt>
                <c:pt idx="13">
                  <c:v>-1557</c:v>
                </c:pt>
                <c:pt idx="14">
                  <c:v>-1546</c:v>
                </c:pt>
                <c:pt idx="15">
                  <c:v>-1500</c:v>
                </c:pt>
                <c:pt idx="16">
                  <c:v>-1500</c:v>
                </c:pt>
                <c:pt idx="17">
                  <c:v>-1488.5</c:v>
                </c:pt>
                <c:pt idx="18">
                  <c:v>-1488.5</c:v>
                </c:pt>
                <c:pt idx="19">
                  <c:v>-1467.5</c:v>
                </c:pt>
                <c:pt idx="20">
                  <c:v>-1444.5</c:v>
                </c:pt>
                <c:pt idx="21">
                  <c:v>-1444.5</c:v>
                </c:pt>
                <c:pt idx="22">
                  <c:v>-1444.5</c:v>
                </c:pt>
                <c:pt idx="23">
                  <c:v>-172.5</c:v>
                </c:pt>
                <c:pt idx="24">
                  <c:v>-25.5</c:v>
                </c:pt>
                <c:pt idx="25">
                  <c:v>0</c:v>
                </c:pt>
                <c:pt idx="26">
                  <c:v>642.5</c:v>
                </c:pt>
                <c:pt idx="27">
                  <c:v>912</c:v>
                </c:pt>
                <c:pt idx="28">
                  <c:v>1831</c:v>
                </c:pt>
                <c:pt idx="29">
                  <c:v>2379</c:v>
                </c:pt>
                <c:pt idx="30">
                  <c:v>3317.5</c:v>
                </c:pt>
                <c:pt idx="31">
                  <c:v>5019</c:v>
                </c:pt>
                <c:pt idx="32">
                  <c:v>5070</c:v>
                </c:pt>
                <c:pt idx="33">
                  <c:v>5625</c:v>
                </c:pt>
                <c:pt idx="34">
                  <c:v>5783</c:v>
                </c:pt>
                <c:pt idx="35">
                  <c:v>5976</c:v>
                </c:pt>
                <c:pt idx="36">
                  <c:v>5976.5</c:v>
                </c:pt>
                <c:pt idx="37">
                  <c:v>6401</c:v>
                </c:pt>
                <c:pt idx="38">
                  <c:v>6401</c:v>
                </c:pt>
                <c:pt idx="39">
                  <c:v>6653</c:v>
                </c:pt>
                <c:pt idx="40">
                  <c:v>6653</c:v>
                </c:pt>
                <c:pt idx="41">
                  <c:v>6790</c:v>
                </c:pt>
                <c:pt idx="42">
                  <c:v>6794.5</c:v>
                </c:pt>
                <c:pt idx="43">
                  <c:v>6850</c:v>
                </c:pt>
                <c:pt idx="44">
                  <c:v>7346.5</c:v>
                </c:pt>
                <c:pt idx="45">
                  <c:v>7620</c:v>
                </c:pt>
                <c:pt idx="46">
                  <c:v>7739</c:v>
                </c:pt>
                <c:pt idx="47">
                  <c:v>7739</c:v>
                </c:pt>
                <c:pt idx="48">
                  <c:v>7739</c:v>
                </c:pt>
                <c:pt idx="49">
                  <c:v>8245.5</c:v>
                </c:pt>
                <c:pt idx="50">
                  <c:v>8312</c:v>
                </c:pt>
                <c:pt idx="51">
                  <c:v>8312.5</c:v>
                </c:pt>
                <c:pt idx="52">
                  <c:v>8316</c:v>
                </c:pt>
                <c:pt idx="53">
                  <c:v>8382</c:v>
                </c:pt>
                <c:pt idx="54">
                  <c:v>9432</c:v>
                </c:pt>
                <c:pt idx="55">
                  <c:v>9432</c:v>
                </c:pt>
                <c:pt idx="56">
                  <c:v>9432.5</c:v>
                </c:pt>
                <c:pt idx="57">
                  <c:v>10591</c:v>
                </c:pt>
                <c:pt idx="58">
                  <c:v>10657.5</c:v>
                </c:pt>
                <c:pt idx="59">
                  <c:v>10658</c:v>
                </c:pt>
                <c:pt idx="60">
                  <c:v>10701</c:v>
                </c:pt>
                <c:pt idx="61">
                  <c:v>10701.5</c:v>
                </c:pt>
                <c:pt idx="62">
                  <c:v>11215</c:v>
                </c:pt>
                <c:pt idx="63">
                  <c:v>11215</c:v>
                </c:pt>
                <c:pt idx="64">
                  <c:v>11224</c:v>
                </c:pt>
                <c:pt idx="65">
                  <c:v>11238</c:v>
                </c:pt>
                <c:pt idx="66">
                  <c:v>11240.5</c:v>
                </c:pt>
                <c:pt idx="67">
                  <c:v>11564</c:v>
                </c:pt>
                <c:pt idx="68">
                  <c:v>11777</c:v>
                </c:pt>
                <c:pt idx="69">
                  <c:v>12053.5</c:v>
                </c:pt>
                <c:pt idx="70">
                  <c:v>12499</c:v>
                </c:pt>
                <c:pt idx="71">
                  <c:v>15820.5</c:v>
                </c:pt>
                <c:pt idx="72">
                  <c:v>15841</c:v>
                </c:pt>
                <c:pt idx="73">
                  <c:v>15936.5</c:v>
                </c:pt>
                <c:pt idx="74">
                  <c:v>15937</c:v>
                </c:pt>
                <c:pt idx="75">
                  <c:v>16752</c:v>
                </c:pt>
                <c:pt idx="76">
                  <c:v>16752</c:v>
                </c:pt>
              </c:numCache>
            </c:numRef>
          </c:xVal>
          <c:yVal>
            <c:numRef>
              <c:f>Active!$K$21:$K$994</c:f>
              <c:numCache>
                <c:formatCode>General</c:formatCode>
                <c:ptCount val="974"/>
                <c:pt idx="0">
                  <c:v>-1.9709740445250645E-3</c:v>
                </c:pt>
                <c:pt idx="1">
                  <c:v>-1.1848282687424216E-2</c:v>
                </c:pt>
                <c:pt idx="2">
                  <c:v>-5.2167898829793558E-3</c:v>
                </c:pt>
                <c:pt idx="3">
                  <c:v>-2.5167899875668809E-3</c:v>
                </c:pt>
                <c:pt idx="4">
                  <c:v>-6.7073854588670656E-3</c:v>
                </c:pt>
                <c:pt idx="5">
                  <c:v>-5.5673853712505661E-3</c:v>
                </c:pt>
                <c:pt idx="6">
                  <c:v>-5.9758925854112022E-3</c:v>
                </c:pt>
                <c:pt idx="7">
                  <c:v>-2.5158927164738998E-3</c:v>
                </c:pt>
                <c:pt idx="8">
                  <c:v>-4.8864881973713636E-3</c:v>
                </c:pt>
                <c:pt idx="9">
                  <c:v>-3.766488196561113E-3</c:v>
                </c:pt>
                <c:pt idx="10">
                  <c:v>-4.3296204094076529E-3</c:v>
                </c:pt>
                <c:pt idx="11">
                  <c:v>-3.6996203489252366E-3</c:v>
                </c:pt>
                <c:pt idx="12">
                  <c:v>-5.1281277628731914E-3</c:v>
                </c:pt>
                <c:pt idx="13">
                  <c:v>-4.0681279424461536E-3</c:v>
                </c:pt>
                <c:pt idx="14">
                  <c:v>3.4247107614646666E-3</c:v>
                </c:pt>
                <c:pt idx="15">
                  <c:v>-2.0779650876647793E-3</c:v>
                </c:pt>
                <c:pt idx="16">
                  <c:v>-1.8779651290969923E-3</c:v>
                </c:pt>
                <c:pt idx="17">
                  <c:v>-1.2953634017321747E-2</c:v>
                </c:pt>
                <c:pt idx="18">
                  <c:v>-1.2453634219127707E-2</c:v>
                </c:pt>
                <c:pt idx="19">
                  <c:v>-2.2830942507425789E-2</c:v>
                </c:pt>
                <c:pt idx="20">
                  <c:v>-3.0422803756664507E-3</c:v>
                </c:pt>
                <c:pt idx="21">
                  <c:v>-2.8822801687056199E-3</c:v>
                </c:pt>
                <c:pt idx="22">
                  <c:v>-1.882280470454134E-3</c:v>
                </c:pt>
                <c:pt idx="23">
                  <c:v>3.3503401937196031E-4</c:v>
                </c:pt>
                <c:pt idx="24">
                  <c:v>9.387459431309253E-5</c:v>
                </c:pt>
                <c:pt idx="25">
                  <c:v>0</c:v>
                </c:pt>
                <c:pt idx="26">
                  <c:v>3.6806171556236222E-4</c:v>
                </c:pt>
                <c:pt idx="27">
                  <c:v>1.2426027751644142E-3</c:v>
                </c:pt>
                <c:pt idx="29">
                  <c:v>4.4420526319299825E-3</c:v>
                </c:pt>
                <c:pt idx="30">
                  <c:v>1.2053766120516229E-2</c:v>
                </c:pt>
                <c:pt idx="31">
                  <c:v>1.8523271173762623E-2</c:v>
                </c:pt>
                <c:pt idx="32">
                  <c:v>1.6535521994228475E-2</c:v>
                </c:pt>
                <c:pt idx="33">
                  <c:v>1.5222369067487307E-2</c:v>
                </c:pt>
                <c:pt idx="34">
                  <c:v>1.7244048060092609E-2</c:v>
                </c:pt>
                <c:pt idx="35">
                  <c:v>1.630021289747674E-2</c:v>
                </c:pt>
                <c:pt idx="36">
                  <c:v>1.5531705554167274E-2</c:v>
                </c:pt>
                <c:pt idx="37">
                  <c:v>1.5468969679204747E-2</c:v>
                </c:pt>
                <c:pt idx="38">
                  <c:v>1.5498969682084862E-2</c:v>
                </c:pt>
                <c:pt idx="39">
                  <c:v>1.7841267814219464E-2</c:v>
                </c:pt>
                <c:pt idx="40">
                  <c:v>1.7841267814219464E-2</c:v>
                </c:pt>
                <c:pt idx="41">
                  <c:v>1.7070255293219816E-2</c:v>
                </c:pt>
                <c:pt idx="42">
                  <c:v>1.9453689186775591E-2</c:v>
                </c:pt>
                <c:pt idx="43">
                  <c:v>1.6449373892100994E-2</c:v>
                </c:pt>
                <c:pt idx="44">
                  <c:v>2.0621580340957735E-2</c:v>
                </c:pt>
                <c:pt idx="45">
                  <c:v>1.9848062634991948E-2</c:v>
                </c:pt>
                <c:pt idx="46">
                  <c:v>1.9463314529275522E-2</c:v>
                </c:pt>
                <c:pt idx="47">
                  <c:v>1.9963314531196374E-2</c:v>
                </c:pt>
                <c:pt idx="48">
                  <c:v>2.0363314528367482E-2</c:v>
                </c:pt>
                <c:pt idx="49">
                  <c:v>2.4945374076196458E-2</c:v>
                </c:pt>
                <c:pt idx="50">
                  <c:v>2.323389719822444E-2</c:v>
                </c:pt>
                <c:pt idx="51">
                  <c:v>2.4865389852493536E-2</c:v>
                </c:pt>
                <c:pt idx="52">
                  <c:v>2.398583843751112E-2</c:v>
                </c:pt>
                <c:pt idx="53">
                  <c:v>2.25028689019382E-2</c:v>
                </c:pt>
                <c:pt idx="54">
                  <c:v>2.7037444458983373E-2</c:v>
                </c:pt>
                <c:pt idx="55">
                  <c:v>2.7667444461258128E-2</c:v>
                </c:pt>
                <c:pt idx="56">
                  <c:v>2.8768937110726256E-2</c:v>
                </c:pt>
                <c:pt idx="57">
                  <c:v>3.2557418817305006E-2</c:v>
                </c:pt>
                <c:pt idx="58">
                  <c:v>3.7565941929642577E-2</c:v>
                </c:pt>
                <c:pt idx="59">
                  <c:v>3.2397434588347096E-2</c:v>
                </c:pt>
                <c:pt idx="60">
                  <c:v>3.3905802920344286E-2</c:v>
                </c:pt>
                <c:pt idx="61">
                  <c:v>3.6537295578455087E-2</c:v>
                </c:pt>
                <c:pt idx="62">
                  <c:v>3.6500252288533375E-2</c:v>
                </c:pt>
                <c:pt idx="63">
                  <c:v>3.6850252290605567E-2</c:v>
                </c:pt>
                <c:pt idx="64">
                  <c:v>3.6307120084529743E-2</c:v>
                </c:pt>
                <c:pt idx="65">
                  <c:v>3.7538914424658287E-2</c:v>
                </c:pt>
                <c:pt idx="66">
                  <c:v>3.5446377703920007E-2</c:v>
                </c:pt>
                <c:pt idx="67">
                  <c:v>3.8362125502317213E-2</c:v>
                </c:pt>
                <c:pt idx="68">
                  <c:v>3.7757996731670573E-2</c:v>
                </c:pt>
                <c:pt idx="69">
                  <c:v>4.0623434819281101E-2</c:v>
                </c:pt>
                <c:pt idx="70">
                  <c:v>4.2253390405676328E-2</c:v>
                </c:pt>
                <c:pt idx="71">
                  <c:v>-2.1140902237675618E-2</c:v>
                </c:pt>
                <c:pt idx="72">
                  <c:v>4.2850296616961714E-2</c:v>
                </c:pt>
                <c:pt idx="73">
                  <c:v>4.3965393721009605E-2</c:v>
                </c:pt>
                <c:pt idx="74">
                  <c:v>4.4296886379015632E-2</c:v>
                </c:pt>
                <c:pt idx="75">
                  <c:v>4.3529914029932115E-2</c:v>
                </c:pt>
                <c:pt idx="76">
                  <c:v>4.4629914023971651E-2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1A-489F-821A-DAA08CA9206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4.0000000000000001E-3</c:v>
                  </c:pt>
                  <c:pt idx="1">
                    <c:v>3.0000000000000001E-3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5.9999999999999995E-4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4.0000000000000001E-3</c:v>
                  </c:pt>
                  <c:pt idx="15">
                    <c:v>0</c:v>
                  </c:pt>
                  <c:pt idx="16">
                    <c:v>4.0000000000000001E-3</c:v>
                  </c:pt>
                  <c:pt idx="17">
                    <c:v>0</c:v>
                  </c:pt>
                  <c:pt idx="18">
                    <c:v>4.0000000000000001E-3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6.9999999999999999E-4</c:v>
                  </c:pt>
                  <c:pt idx="33">
                    <c:v>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2.9999999999999997E-4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6.9999999999999999E-4</c:v>
                  </c:pt>
                  <c:pt idx="57">
                    <c:v>1E-4</c:v>
                  </c:pt>
                  <c:pt idx="58">
                    <c:v>3.8E-3</c:v>
                  </c:pt>
                  <c:pt idx="59">
                    <c:v>1.5E-3</c:v>
                  </c:pt>
                  <c:pt idx="60">
                    <c:v>2E-3</c:v>
                  </c:pt>
                  <c:pt idx="61">
                    <c:v>4.3E-3</c:v>
                  </c:pt>
                  <c:pt idx="62">
                    <c:v>2.0000000000000001E-4</c:v>
                  </c:pt>
                  <c:pt idx="63">
                    <c:v>2.9999999999999997E-4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4.0000000000000002E-4</c:v>
                  </c:pt>
                  <c:pt idx="71">
                    <c:v>2.9999999999999997E-4</c:v>
                  </c:pt>
                  <c:pt idx="72">
                    <c:v>1E-4</c:v>
                  </c:pt>
                  <c:pt idx="73">
                    <c:v>3.0000000000000001E-3</c:v>
                  </c:pt>
                  <c:pt idx="74">
                    <c:v>6.9999999999999999E-4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4.0000000000000001E-3</c:v>
                  </c:pt>
                  <c:pt idx="1">
                    <c:v>3.0000000000000001E-3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5.9999999999999995E-4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4.0000000000000001E-3</c:v>
                  </c:pt>
                  <c:pt idx="15">
                    <c:v>0</c:v>
                  </c:pt>
                  <c:pt idx="16">
                    <c:v>4.0000000000000001E-3</c:v>
                  </c:pt>
                  <c:pt idx="17">
                    <c:v>0</c:v>
                  </c:pt>
                  <c:pt idx="18">
                    <c:v>4.0000000000000001E-3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6.9999999999999999E-4</c:v>
                  </c:pt>
                  <c:pt idx="33">
                    <c:v>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2.9999999999999997E-4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6.9999999999999999E-4</c:v>
                  </c:pt>
                  <c:pt idx="57">
                    <c:v>1E-4</c:v>
                  </c:pt>
                  <c:pt idx="58">
                    <c:v>3.8E-3</c:v>
                  </c:pt>
                  <c:pt idx="59">
                    <c:v>1.5E-3</c:v>
                  </c:pt>
                  <c:pt idx="60">
                    <c:v>2E-3</c:v>
                  </c:pt>
                  <c:pt idx="61">
                    <c:v>4.3E-3</c:v>
                  </c:pt>
                  <c:pt idx="62">
                    <c:v>2.0000000000000001E-4</c:v>
                  </c:pt>
                  <c:pt idx="63">
                    <c:v>2.9999999999999997E-4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4.0000000000000002E-4</c:v>
                  </c:pt>
                  <c:pt idx="71">
                    <c:v>2.9999999999999997E-4</c:v>
                  </c:pt>
                  <c:pt idx="72">
                    <c:v>1E-4</c:v>
                  </c:pt>
                  <c:pt idx="73">
                    <c:v>3.0000000000000001E-3</c:v>
                  </c:pt>
                  <c:pt idx="7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-1601.5</c:v>
                </c:pt>
                <c:pt idx="1">
                  <c:v>-1580.5</c:v>
                </c:pt>
                <c:pt idx="2">
                  <c:v>-1580</c:v>
                </c:pt>
                <c:pt idx="3">
                  <c:v>-1580</c:v>
                </c:pt>
                <c:pt idx="4">
                  <c:v>-1573.5</c:v>
                </c:pt>
                <c:pt idx="5">
                  <c:v>-1573.5</c:v>
                </c:pt>
                <c:pt idx="6">
                  <c:v>-1573</c:v>
                </c:pt>
                <c:pt idx="7">
                  <c:v>-1573</c:v>
                </c:pt>
                <c:pt idx="8">
                  <c:v>-1566.5</c:v>
                </c:pt>
                <c:pt idx="9">
                  <c:v>-1566.5</c:v>
                </c:pt>
                <c:pt idx="10">
                  <c:v>-1557.5</c:v>
                </c:pt>
                <c:pt idx="11">
                  <c:v>-1557.5</c:v>
                </c:pt>
                <c:pt idx="12">
                  <c:v>-1557</c:v>
                </c:pt>
                <c:pt idx="13">
                  <c:v>-1557</c:v>
                </c:pt>
                <c:pt idx="14">
                  <c:v>-1546</c:v>
                </c:pt>
                <c:pt idx="15">
                  <c:v>-1500</c:v>
                </c:pt>
                <c:pt idx="16">
                  <c:v>-1500</c:v>
                </c:pt>
                <c:pt idx="17">
                  <c:v>-1488.5</c:v>
                </c:pt>
                <c:pt idx="18">
                  <c:v>-1488.5</c:v>
                </c:pt>
                <c:pt idx="19">
                  <c:v>-1467.5</c:v>
                </c:pt>
                <c:pt idx="20">
                  <c:v>-1444.5</c:v>
                </c:pt>
                <c:pt idx="21">
                  <c:v>-1444.5</c:v>
                </c:pt>
                <c:pt idx="22">
                  <c:v>-1444.5</c:v>
                </c:pt>
                <c:pt idx="23">
                  <c:v>-172.5</c:v>
                </c:pt>
                <c:pt idx="24">
                  <c:v>-25.5</c:v>
                </c:pt>
                <c:pt idx="25">
                  <c:v>0</c:v>
                </c:pt>
                <c:pt idx="26">
                  <c:v>642.5</c:v>
                </c:pt>
                <c:pt idx="27">
                  <c:v>912</c:v>
                </c:pt>
                <c:pt idx="28">
                  <c:v>1831</c:v>
                </c:pt>
                <c:pt idx="29">
                  <c:v>2379</c:v>
                </c:pt>
                <c:pt idx="30">
                  <c:v>3317.5</c:v>
                </c:pt>
                <c:pt idx="31">
                  <c:v>5019</c:v>
                </c:pt>
                <c:pt idx="32">
                  <c:v>5070</c:v>
                </c:pt>
                <c:pt idx="33">
                  <c:v>5625</c:v>
                </c:pt>
                <c:pt idx="34">
                  <c:v>5783</c:v>
                </c:pt>
                <c:pt idx="35">
                  <c:v>5976</c:v>
                </c:pt>
                <c:pt idx="36">
                  <c:v>5976.5</c:v>
                </c:pt>
                <c:pt idx="37">
                  <c:v>6401</c:v>
                </c:pt>
                <c:pt idx="38">
                  <c:v>6401</c:v>
                </c:pt>
                <c:pt idx="39">
                  <c:v>6653</c:v>
                </c:pt>
                <c:pt idx="40">
                  <c:v>6653</c:v>
                </c:pt>
                <c:pt idx="41">
                  <c:v>6790</c:v>
                </c:pt>
                <c:pt idx="42">
                  <c:v>6794.5</c:v>
                </c:pt>
                <c:pt idx="43">
                  <c:v>6850</c:v>
                </c:pt>
                <c:pt idx="44">
                  <c:v>7346.5</c:v>
                </c:pt>
                <c:pt idx="45">
                  <c:v>7620</c:v>
                </c:pt>
                <c:pt idx="46">
                  <c:v>7739</c:v>
                </c:pt>
                <c:pt idx="47">
                  <c:v>7739</c:v>
                </c:pt>
                <c:pt idx="48">
                  <c:v>7739</c:v>
                </c:pt>
                <c:pt idx="49">
                  <c:v>8245.5</c:v>
                </c:pt>
                <c:pt idx="50">
                  <c:v>8312</c:v>
                </c:pt>
                <c:pt idx="51">
                  <c:v>8312.5</c:v>
                </c:pt>
                <c:pt idx="52">
                  <c:v>8316</c:v>
                </c:pt>
                <c:pt idx="53">
                  <c:v>8382</c:v>
                </c:pt>
                <c:pt idx="54">
                  <c:v>9432</c:v>
                </c:pt>
                <c:pt idx="55">
                  <c:v>9432</c:v>
                </c:pt>
                <c:pt idx="56">
                  <c:v>9432.5</c:v>
                </c:pt>
                <c:pt idx="57">
                  <c:v>10591</c:v>
                </c:pt>
                <c:pt idx="58">
                  <c:v>10657.5</c:v>
                </c:pt>
                <c:pt idx="59">
                  <c:v>10658</c:v>
                </c:pt>
                <c:pt idx="60">
                  <c:v>10701</c:v>
                </c:pt>
                <c:pt idx="61">
                  <c:v>10701.5</c:v>
                </c:pt>
                <c:pt idx="62">
                  <c:v>11215</c:v>
                </c:pt>
                <c:pt idx="63">
                  <c:v>11215</c:v>
                </c:pt>
                <c:pt idx="64">
                  <c:v>11224</c:v>
                </c:pt>
                <c:pt idx="65">
                  <c:v>11238</c:v>
                </c:pt>
                <c:pt idx="66">
                  <c:v>11240.5</c:v>
                </c:pt>
                <c:pt idx="67">
                  <c:v>11564</c:v>
                </c:pt>
                <c:pt idx="68">
                  <c:v>11777</c:v>
                </c:pt>
                <c:pt idx="69">
                  <c:v>12053.5</c:v>
                </c:pt>
                <c:pt idx="70">
                  <c:v>12499</c:v>
                </c:pt>
                <c:pt idx="71">
                  <c:v>15820.5</c:v>
                </c:pt>
                <c:pt idx="72">
                  <c:v>15841</c:v>
                </c:pt>
                <c:pt idx="73">
                  <c:v>15936.5</c:v>
                </c:pt>
                <c:pt idx="74">
                  <c:v>15937</c:v>
                </c:pt>
                <c:pt idx="75">
                  <c:v>16752</c:v>
                </c:pt>
                <c:pt idx="76">
                  <c:v>16752</c:v>
                </c:pt>
              </c:numCache>
            </c:numRef>
          </c:xVal>
          <c:yVal>
            <c:numRef>
              <c:f>Active!$L$21:$L$994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1A-489F-821A-DAA08CA9206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4.0000000000000001E-3</c:v>
                  </c:pt>
                  <c:pt idx="1">
                    <c:v>3.0000000000000001E-3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5.9999999999999995E-4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4.0000000000000001E-3</c:v>
                  </c:pt>
                  <c:pt idx="15">
                    <c:v>0</c:v>
                  </c:pt>
                  <c:pt idx="16">
                    <c:v>4.0000000000000001E-3</c:v>
                  </c:pt>
                  <c:pt idx="17">
                    <c:v>0</c:v>
                  </c:pt>
                  <c:pt idx="18">
                    <c:v>4.0000000000000001E-3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6.9999999999999999E-4</c:v>
                  </c:pt>
                  <c:pt idx="33">
                    <c:v>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2.9999999999999997E-4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6.9999999999999999E-4</c:v>
                  </c:pt>
                  <c:pt idx="57">
                    <c:v>1E-4</c:v>
                  </c:pt>
                  <c:pt idx="58">
                    <c:v>3.8E-3</c:v>
                  </c:pt>
                  <c:pt idx="59">
                    <c:v>1.5E-3</c:v>
                  </c:pt>
                  <c:pt idx="60">
                    <c:v>2E-3</c:v>
                  </c:pt>
                  <c:pt idx="61">
                    <c:v>4.3E-3</c:v>
                  </c:pt>
                  <c:pt idx="62">
                    <c:v>2.0000000000000001E-4</c:v>
                  </c:pt>
                  <c:pt idx="63">
                    <c:v>2.9999999999999997E-4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4.0000000000000002E-4</c:v>
                  </c:pt>
                  <c:pt idx="71">
                    <c:v>2.9999999999999997E-4</c:v>
                  </c:pt>
                  <c:pt idx="72">
                    <c:v>1E-4</c:v>
                  </c:pt>
                  <c:pt idx="73">
                    <c:v>3.0000000000000001E-3</c:v>
                  </c:pt>
                  <c:pt idx="74">
                    <c:v>6.9999999999999999E-4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4.0000000000000001E-3</c:v>
                  </c:pt>
                  <c:pt idx="1">
                    <c:v>3.0000000000000001E-3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5.9999999999999995E-4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4.0000000000000001E-3</c:v>
                  </c:pt>
                  <c:pt idx="15">
                    <c:v>0</c:v>
                  </c:pt>
                  <c:pt idx="16">
                    <c:v>4.0000000000000001E-3</c:v>
                  </c:pt>
                  <c:pt idx="17">
                    <c:v>0</c:v>
                  </c:pt>
                  <c:pt idx="18">
                    <c:v>4.0000000000000001E-3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6.9999999999999999E-4</c:v>
                  </c:pt>
                  <c:pt idx="33">
                    <c:v>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2.9999999999999997E-4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6.9999999999999999E-4</c:v>
                  </c:pt>
                  <c:pt idx="57">
                    <c:v>1E-4</c:v>
                  </c:pt>
                  <c:pt idx="58">
                    <c:v>3.8E-3</c:v>
                  </c:pt>
                  <c:pt idx="59">
                    <c:v>1.5E-3</c:v>
                  </c:pt>
                  <c:pt idx="60">
                    <c:v>2E-3</c:v>
                  </c:pt>
                  <c:pt idx="61">
                    <c:v>4.3E-3</c:v>
                  </c:pt>
                  <c:pt idx="62">
                    <c:v>2.0000000000000001E-4</c:v>
                  </c:pt>
                  <c:pt idx="63">
                    <c:v>2.9999999999999997E-4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4.0000000000000002E-4</c:v>
                  </c:pt>
                  <c:pt idx="71">
                    <c:v>2.9999999999999997E-4</c:v>
                  </c:pt>
                  <c:pt idx="72">
                    <c:v>1E-4</c:v>
                  </c:pt>
                  <c:pt idx="73">
                    <c:v>3.0000000000000001E-3</c:v>
                  </c:pt>
                  <c:pt idx="7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-1601.5</c:v>
                </c:pt>
                <c:pt idx="1">
                  <c:v>-1580.5</c:v>
                </c:pt>
                <c:pt idx="2">
                  <c:v>-1580</c:v>
                </c:pt>
                <c:pt idx="3">
                  <c:v>-1580</c:v>
                </c:pt>
                <c:pt idx="4">
                  <c:v>-1573.5</c:v>
                </c:pt>
                <c:pt idx="5">
                  <c:v>-1573.5</c:v>
                </c:pt>
                <c:pt idx="6">
                  <c:v>-1573</c:v>
                </c:pt>
                <c:pt idx="7">
                  <c:v>-1573</c:v>
                </c:pt>
                <c:pt idx="8">
                  <c:v>-1566.5</c:v>
                </c:pt>
                <c:pt idx="9">
                  <c:v>-1566.5</c:v>
                </c:pt>
                <c:pt idx="10">
                  <c:v>-1557.5</c:v>
                </c:pt>
                <c:pt idx="11">
                  <c:v>-1557.5</c:v>
                </c:pt>
                <c:pt idx="12">
                  <c:v>-1557</c:v>
                </c:pt>
                <c:pt idx="13">
                  <c:v>-1557</c:v>
                </c:pt>
                <c:pt idx="14">
                  <c:v>-1546</c:v>
                </c:pt>
                <c:pt idx="15">
                  <c:v>-1500</c:v>
                </c:pt>
                <c:pt idx="16">
                  <c:v>-1500</c:v>
                </c:pt>
                <c:pt idx="17">
                  <c:v>-1488.5</c:v>
                </c:pt>
                <c:pt idx="18">
                  <c:v>-1488.5</c:v>
                </c:pt>
                <c:pt idx="19">
                  <c:v>-1467.5</c:v>
                </c:pt>
                <c:pt idx="20">
                  <c:v>-1444.5</c:v>
                </c:pt>
                <c:pt idx="21">
                  <c:v>-1444.5</c:v>
                </c:pt>
                <c:pt idx="22">
                  <c:v>-1444.5</c:v>
                </c:pt>
                <c:pt idx="23">
                  <c:v>-172.5</c:v>
                </c:pt>
                <c:pt idx="24">
                  <c:v>-25.5</c:v>
                </c:pt>
                <c:pt idx="25">
                  <c:v>0</c:v>
                </c:pt>
                <c:pt idx="26">
                  <c:v>642.5</c:v>
                </c:pt>
                <c:pt idx="27">
                  <c:v>912</c:v>
                </c:pt>
                <c:pt idx="28">
                  <c:v>1831</c:v>
                </c:pt>
                <c:pt idx="29">
                  <c:v>2379</c:v>
                </c:pt>
                <c:pt idx="30">
                  <c:v>3317.5</c:v>
                </c:pt>
                <c:pt idx="31">
                  <c:v>5019</c:v>
                </c:pt>
                <c:pt idx="32">
                  <c:v>5070</c:v>
                </c:pt>
                <c:pt idx="33">
                  <c:v>5625</c:v>
                </c:pt>
                <c:pt idx="34">
                  <c:v>5783</c:v>
                </c:pt>
                <c:pt idx="35">
                  <c:v>5976</c:v>
                </c:pt>
                <c:pt idx="36">
                  <c:v>5976.5</c:v>
                </c:pt>
                <c:pt idx="37">
                  <c:v>6401</c:v>
                </c:pt>
                <c:pt idx="38">
                  <c:v>6401</c:v>
                </c:pt>
                <c:pt idx="39">
                  <c:v>6653</c:v>
                </c:pt>
                <c:pt idx="40">
                  <c:v>6653</c:v>
                </c:pt>
                <c:pt idx="41">
                  <c:v>6790</c:v>
                </c:pt>
                <c:pt idx="42">
                  <c:v>6794.5</c:v>
                </c:pt>
                <c:pt idx="43">
                  <c:v>6850</c:v>
                </c:pt>
                <c:pt idx="44">
                  <c:v>7346.5</c:v>
                </c:pt>
                <c:pt idx="45">
                  <c:v>7620</c:v>
                </c:pt>
                <c:pt idx="46">
                  <c:v>7739</c:v>
                </c:pt>
                <c:pt idx="47">
                  <c:v>7739</c:v>
                </c:pt>
                <c:pt idx="48">
                  <c:v>7739</c:v>
                </c:pt>
                <c:pt idx="49">
                  <c:v>8245.5</c:v>
                </c:pt>
                <c:pt idx="50">
                  <c:v>8312</c:v>
                </c:pt>
                <c:pt idx="51">
                  <c:v>8312.5</c:v>
                </c:pt>
                <c:pt idx="52">
                  <c:v>8316</c:v>
                </c:pt>
                <c:pt idx="53">
                  <c:v>8382</c:v>
                </c:pt>
                <c:pt idx="54">
                  <c:v>9432</c:v>
                </c:pt>
                <c:pt idx="55">
                  <c:v>9432</c:v>
                </c:pt>
                <c:pt idx="56">
                  <c:v>9432.5</c:v>
                </c:pt>
                <c:pt idx="57">
                  <c:v>10591</c:v>
                </c:pt>
                <c:pt idx="58">
                  <c:v>10657.5</c:v>
                </c:pt>
                <c:pt idx="59">
                  <c:v>10658</c:v>
                </c:pt>
                <c:pt idx="60">
                  <c:v>10701</c:v>
                </c:pt>
                <c:pt idx="61">
                  <c:v>10701.5</c:v>
                </c:pt>
                <c:pt idx="62">
                  <c:v>11215</c:v>
                </c:pt>
                <c:pt idx="63">
                  <c:v>11215</c:v>
                </c:pt>
                <c:pt idx="64">
                  <c:v>11224</c:v>
                </c:pt>
                <c:pt idx="65">
                  <c:v>11238</c:v>
                </c:pt>
                <c:pt idx="66">
                  <c:v>11240.5</c:v>
                </c:pt>
                <c:pt idx="67">
                  <c:v>11564</c:v>
                </c:pt>
                <c:pt idx="68">
                  <c:v>11777</c:v>
                </c:pt>
                <c:pt idx="69">
                  <c:v>12053.5</c:v>
                </c:pt>
                <c:pt idx="70">
                  <c:v>12499</c:v>
                </c:pt>
                <c:pt idx="71">
                  <c:v>15820.5</c:v>
                </c:pt>
                <c:pt idx="72">
                  <c:v>15841</c:v>
                </c:pt>
                <c:pt idx="73">
                  <c:v>15936.5</c:v>
                </c:pt>
                <c:pt idx="74">
                  <c:v>15937</c:v>
                </c:pt>
                <c:pt idx="75">
                  <c:v>16752</c:v>
                </c:pt>
                <c:pt idx="76">
                  <c:v>16752</c:v>
                </c:pt>
              </c:numCache>
            </c:numRef>
          </c:xVal>
          <c:yVal>
            <c:numRef>
              <c:f>Active!$M$21:$M$994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1A-489F-821A-DAA08CA9206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4.0000000000000001E-3</c:v>
                  </c:pt>
                  <c:pt idx="1">
                    <c:v>3.0000000000000001E-3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5.9999999999999995E-4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4.0000000000000001E-3</c:v>
                  </c:pt>
                  <c:pt idx="15">
                    <c:v>0</c:v>
                  </c:pt>
                  <c:pt idx="16">
                    <c:v>4.0000000000000001E-3</c:v>
                  </c:pt>
                  <c:pt idx="17">
                    <c:v>0</c:v>
                  </c:pt>
                  <c:pt idx="18">
                    <c:v>4.0000000000000001E-3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6.9999999999999999E-4</c:v>
                  </c:pt>
                  <c:pt idx="33">
                    <c:v>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2.9999999999999997E-4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6.9999999999999999E-4</c:v>
                  </c:pt>
                  <c:pt idx="57">
                    <c:v>1E-4</c:v>
                  </c:pt>
                  <c:pt idx="58">
                    <c:v>3.8E-3</c:v>
                  </c:pt>
                  <c:pt idx="59">
                    <c:v>1.5E-3</c:v>
                  </c:pt>
                  <c:pt idx="60">
                    <c:v>2E-3</c:v>
                  </c:pt>
                  <c:pt idx="61">
                    <c:v>4.3E-3</c:v>
                  </c:pt>
                  <c:pt idx="62">
                    <c:v>2.0000000000000001E-4</c:v>
                  </c:pt>
                  <c:pt idx="63">
                    <c:v>2.9999999999999997E-4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4.0000000000000002E-4</c:v>
                  </c:pt>
                  <c:pt idx="71">
                    <c:v>2.9999999999999997E-4</c:v>
                  </c:pt>
                  <c:pt idx="72">
                    <c:v>1E-4</c:v>
                  </c:pt>
                  <c:pt idx="73">
                    <c:v>3.0000000000000001E-3</c:v>
                  </c:pt>
                  <c:pt idx="74">
                    <c:v>6.9999999999999999E-4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4.0000000000000001E-3</c:v>
                  </c:pt>
                  <c:pt idx="1">
                    <c:v>3.0000000000000001E-3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6.9999999999999999E-4</c:v>
                  </c:pt>
                  <c:pt idx="5">
                    <c:v>2.9999999999999997E-4</c:v>
                  </c:pt>
                  <c:pt idx="6">
                    <c:v>5.9999999999999995E-4</c:v>
                  </c:pt>
                  <c:pt idx="7">
                    <c:v>4.0000000000000002E-4</c:v>
                  </c:pt>
                  <c:pt idx="8">
                    <c:v>5.0000000000000001E-4</c:v>
                  </c:pt>
                  <c:pt idx="9">
                    <c:v>5.9999999999999995E-4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5.9999999999999995E-4</c:v>
                  </c:pt>
                  <c:pt idx="14">
                    <c:v>4.0000000000000001E-3</c:v>
                  </c:pt>
                  <c:pt idx="15">
                    <c:v>0</c:v>
                  </c:pt>
                  <c:pt idx="16">
                    <c:v>4.0000000000000001E-3</c:v>
                  </c:pt>
                  <c:pt idx="17">
                    <c:v>0</c:v>
                  </c:pt>
                  <c:pt idx="18">
                    <c:v>4.0000000000000001E-3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5.0000000000000001E-4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2.9999999999999997E-4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2.9999999999999997E-4</c:v>
                  </c:pt>
                  <c:pt idx="31">
                    <c:v>1E-4</c:v>
                  </c:pt>
                  <c:pt idx="32">
                    <c:v>6.9999999999999999E-4</c:v>
                  </c:pt>
                  <c:pt idx="33">
                    <c:v>1E-4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2.0000000000000001E-4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1E-4</c:v>
                  </c:pt>
                  <c:pt idx="53">
                    <c:v>2.9999999999999997E-4</c:v>
                  </c:pt>
                  <c:pt idx="54">
                    <c:v>4.0000000000000002E-4</c:v>
                  </c:pt>
                  <c:pt idx="55">
                    <c:v>2.9999999999999997E-4</c:v>
                  </c:pt>
                  <c:pt idx="56">
                    <c:v>6.9999999999999999E-4</c:v>
                  </c:pt>
                  <c:pt idx="57">
                    <c:v>1E-4</c:v>
                  </c:pt>
                  <c:pt idx="58">
                    <c:v>3.8E-3</c:v>
                  </c:pt>
                  <c:pt idx="59">
                    <c:v>1.5E-3</c:v>
                  </c:pt>
                  <c:pt idx="60">
                    <c:v>2E-3</c:v>
                  </c:pt>
                  <c:pt idx="61">
                    <c:v>4.3E-3</c:v>
                  </c:pt>
                  <c:pt idx="62">
                    <c:v>2.0000000000000001E-4</c:v>
                  </c:pt>
                  <c:pt idx="63">
                    <c:v>2.9999999999999997E-4</c:v>
                  </c:pt>
                  <c:pt idx="64">
                    <c:v>2.0000000000000001E-4</c:v>
                  </c:pt>
                  <c:pt idx="65">
                    <c:v>2.0000000000000001E-4</c:v>
                  </c:pt>
                  <c:pt idx="66">
                    <c:v>2.0000000000000001E-4</c:v>
                  </c:pt>
                  <c:pt idx="67">
                    <c:v>1E-4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4.0000000000000002E-4</c:v>
                  </c:pt>
                  <c:pt idx="71">
                    <c:v>2.9999999999999997E-4</c:v>
                  </c:pt>
                  <c:pt idx="72">
                    <c:v>1E-4</c:v>
                  </c:pt>
                  <c:pt idx="73">
                    <c:v>3.0000000000000001E-3</c:v>
                  </c:pt>
                  <c:pt idx="7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-1601.5</c:v>
                </c:pt>
                <c:pt idx="1">
                  <c:v>-1580.5</c:v>
                </c:pt>
                <c:pt idx="2">
                  <c:v>-1580</c:v>
                </c:pt>
                <c:pt idx="3">
                  <c:v>-1580</c:v>
                </c:pt>
                <c:pt idx="4">
                  <c:v>-1573.5</c:v>
                </c:pt>
                <c:pt idx="5">
                  <c:v>-1573.5</c:v>
                </c:pt>
                <c:pt idx="6">
                  <c:v>-1573</c:v>
                </c:pt>
                <c:pt idx="7">
                  <c:v>-1573</c:v>
                </c:pt>
                <c:pt idx="8">
                  <c:v>-1566.5</c:v>
                </c:pt>
                <c:pt idx="9">
                  <c:v>-1566.5</c:v>
                </c:pt>
                <c:pt idx="10">
                  <c:v>-1557.5</c:v>
                </c:pt>
                <c:pt idx="11">
                  <c:v>-1557.5</c:v>
                </c:pt>
                <c:pt idx="12">
                  <c:v>-1557</c:v>
                </c:pt>
                <c:pt idx="13">
                  <c:v>-1557</c:v>
                </c:pt>
                <c:pt idx="14">
                  <c:v>-1546</c:v>
                </c:pt>
                <c:pt idx="15">
                  <c:v>-1500</c:v>
                </c:pt>
                <c:pt idx="16">
                  <c:v>-1500</c:v>
                </c:pt>
                <c:pt idx="17">
                  <c:v>-1488.5</c:v>
                </c:pt>
                <c:pt idx="18">
                  <c:v>-1488.5</c:v>
                </c:pt>
                <c:pt idx="19">
                  <c:v>-1467.5</c:v>
                </c:pt>
                <c:pt idx="20">
                  <c:v>-1444.5</c:v>
                </c:pt>
                <c:pt idx="21">
                  <c:v>-1444.5</c:v>
                </c:pt>
                <c:pt idx="22">
                  <c:v>-1444.5</c:v>
                </c:pt>
                <c:pt idx="23">
                  <c:v>-172.5</c:v>
                </c:pt>
                <c:pt idx="24">
                  <c:v>-25.5</c:v>
                </c:pt>
                <c:pt idx="25">
                  <c:v>0</c:v>
                </c:pt>
                <c:pt idx="26">
                  <c:v>642.5</c:v>
                </c:pt>
                <c:pt idx="27">
                  <c:v>912</c:v>
                </c:pt>
                <c:pt idx="28">
                  <c:v>1831</c:v>
                </c:pt>
                <c:pt idx="29">
                  <c:v>2379</c:v>
                </c:pt>
                <c:pt idx="30">
                  <c:v>3317.5</c:v>
                </c:pt>
                <c:pt idx="31">
                  <c:v>5019</c:v>
                </c:pt>
                <c:pt idx="32">
                  <c:v>5070</c:v>
                </c:pt>
                <c:pt idx="33">
                  <c:v>5625</c:v>
                </c:pt>
                <c:pt idx="34">
                  <c:v>5783</c:v>
                </c:pt>
                <c:pt idx="35">
                  <c:v>5976</c:v>
                </c:pt>
                <c:pt idx="36">
                  <c:v>5976.5</c:v>
                </c:pt>
                <c:pt idx="37">
                  <c:v>6401</c:v>
                </c:pt>
                <c:pt idx="38">
                  <c:v>6401</c:v>
                </c:pt>
                <c:pt idx="39">
                  <c:v>6653</c:v>
                </c:pt>
                <c:pt idx="40">
                  <c:v>6653</c:v>
                </c:pt>
                <c:pt idx="41">
                  <c:v>6790</c:v>
                </c:pt>
                <c:pt idx="42">
                  <c:v>6794.5</c:v>
                </c:pt>
                <c:pt idx="43">
                  <c:v>6850</c:v>
                </c:pt>
                <c:pt idx="44">
                  <c:v>7346.5</c:v>
                </c:pt>
                <c:pt idx="45">
                  <c:v>7620</c:v>
                </c:pt>
                <c:pt idx="46">
                  <c:v>7739</c:v>
                </c:pt>
                <c:pt idx="47">
                  <c:v>7739</c:v>
                </c:pt>
                <c:pt idx="48">
                  <c:v>7739</c:v>
                </c:pt>
                <c:pt idx="49">
                  <c:v>8245.5</c:v>
                </c:pt>
                <c:pt idx="50">
                  <c:v>8312</c:v>
                </c:pt>
                <c:pt idx="51">
                  <c:v>8312.5</c:v>
                </c:pt>
                <c:pt idx="52">
                  <c:v>8316</c:v>
                </c:pt>
                <c:pt idx="53">
                  <c:v>8382</c:v>
                </c:pt>
                <c:pt idx="54">
                  <c:v>9432</c:v>
                </c:pt>
                <c:pt idx="55">
                  <c:v>9432</c:v>
                </c:pt>
                <c:pt idx="56">
                  <c:v>9432.5</c:v>
                </c:pt>
                <c:pt idx="57">
                  <c:v>10591</c:v>
                </c:pt>
                <c:pt idx="58">
                  <c:v>10657.5</c:v>
                </c:pt>
                <c:pt idx="59">
                  <c:v>10658</c:v>
                </c:pt>
                <c:pt idx="60">
                  <c:v>10701</c:v>
                </c:pt>
                <c:pt idx="61">
                  <c:v>10701.5</c:v>
                </c:pt>
                <c:pt idx="62">
                  <c:v>11215</c:v>
                </c:pt>
                <c:pt idx="63">
                  <c:v>11215</c:v>
                </c:pt>
                <c:pt idx="64">
                  <c:v>11224</c:v>
                </c:pt>
                <c:pt idx="65">
                  <c:v>11238</c:v>
                </c:pt>
                <c:pt idx="66">
                  <c:v>11240.5</c:v>
                </c:pt>
                <c:pt idx="67">
                  <c:v>11564</c:v>
                </c:pt>
                <c:pt idx="68">
                  <c:v>11777</c:v>
                </c:pt>
                <c:pt idx="69">
                  <c:v>12053.5</c:v>
                </c:pt>
                <c:pt idx="70">
                  <c:v>12499</c:v>
                </c:pt>
                <c:pt idx="71">
                  <c:v>15820.5</c:v>
                </c:pt>
                <c:pt idx="72">
                  <c:v>15841</c:v>
                </c:pt>
                <c:pt idx="73">
                  <c:v>15936.5</c:v>
                </c:pt>
                <c:pt idx="74">
                  <c:v>15937</c:v>
                </c:pt>
                <c:pt idx="75">
                  <c:v>16752</c:v>
                </c:pt>
                <c:pt idx="76">
                  <c:v>16752</c:v>
                </c:pt>
              </c:numCache>
            </c:numRef>
          </c:xVal>
          <c:yVal>
            <c:numRef>
              <c:f>Active!$N$21:$N$994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1A-489F-821A-DAA08CA9206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-1601.5</c:v>
                </c:pt>
                <c:pt idx="1">
                  <c:v>-1580.5</c:v>
                </c:pt>
                <c:pt idx="2">
                  <c:v>-1580</c:v>
                </c:pt>
                <c:pt idx="3">
                  <c:v>-1580</c:v>
                </c:pt>
                <c:pt idx="4">
                  <c:v>-1573.5</c:v>
                </c:pt>
                <c:pt idx="5">
                  <c:v>-1573.5</c:v>
                </c:pt>
                <c:pt idx="6">
                  <c:v>-1573</c:v>
                </c:pt>
                <c:pt idx="7">
                  <c:v>-1573</c:v>
                </c:pt>
                <c:pt idx="8">
                  <c:v>-1566.5</c:v>
                </c:pt>
                <c:pt idx="9">
                  <c:v>-1566.5</c:v>
                </c:pt>
                <c:pt idx="10">
                  <c:v>-1557.5</c:v>
                </c:pt>
                <c:pt idx="11">
                  <c:v>-1557.5</c:v>
                </c:pt>
                <c:pt idx="12">
                  <c:v>-1557</c:v>
                </c:pt>
                <c:pt idx="13">
                  <c:v>-1557</c:v>
                </c:pt>
                <c:pt idx="14">
                  <c:v>-1546</c:v>
                </c:pt>
                <c:pt idx="15">
                  <c:v>-1500</c:v>
                </c:pt>
                <c:pt idx="16">
                  <c:v>-1500</c:v>
                </c:pt>
                <c:pt idx="17">
                  <c:v>-1488.5</c:v>
                </c:pt>
                <c:pt idx="18">
                  <c:v>-1488.5</c:v>
                </c:pt>
                <c:pt idx="19">
                  <c:v>-1467.5</c:v>
                </c:pt>
                <c:pt idx="20">
                  <c:v>-1444.5</c:v>
                </c:pt>
                <c:pt idx="21">
                  <c:v>-1444.5</c:v>
                </c:pt>
                <c:pt idx="22">
                  <c:v>-1444.5</c:v>
                </c:pt>
                <c:pt idx="23">
                  <c:v>-172.5</c:v>
                </c:pt>
                <c:pt idx="24">
                  <c:v>-25.5</c:v>
                </c:pt>
                <c:pt idx="25">
                  <c:v>0</c:v>
                </c:pt>
                <c:pt idx="26">
                  <c:v>642.5</c:v>
                </c:pt>
                <c:pt idx="27">
                  <c:v>912</c:v>
                </c:pt>
                <c:pt idx="28">
                  <c:v>1831</c:v>
                </c:pt>
                <c:pt idx="29">
                  <c:v>2379</c:v>
                </c:pt>
                <c:pt idx="30">
                  <c:v>3317.5</c:v>
                </c:pt>
                <c:pt idx="31">
                  <c:v>5019</c:v>
                </c:pt>
                <c:pt idx="32">
                  <c:v>5070</c:v>
                </c:pt>
                <c:pt idx="33">
                  <c:v>5625</c:v>
                </c:pt>
                <c:pt idx="34">
                  <c:v>5783</c:v>
                </c:pt>
                <c:pt idx="35">
                  <c:v>5976</c:v>
                </c:pt>
                <c:pt idx="36">
                  <c:v>5976.5</c:v>
                </c:pt>
                <c:pt idx="37">
                  <c:v>6401</c:v>
                </c:pt>
                <c:pt idx="38">
                  <c:v>6401</c:v>
                </c:pt>
                <c:pt idx="39">
                  <c:v>6653</c:v>
                </c:pt>
                <c:pt idx="40">
                  <c:v>6653</c:v>
                </c:pt>
                <c:pt idx="41">
                  <c:v>6790</c:v>
                </c:pt>
                <c:pt idx="42">
                  <c:v>6794.5</c:v>
                </c:pt>
                <c:pt idx="43">
                  <c:v>6850</c:v>
                </c:pt>
                <c:pt idx="44">
                  <c:v>7346.5</c:v>
                </c:pt>
                <c:pt idx="45">
                  <c:v>7620</c:v>
                </c:pt>
                <c:pt idx="46">
                  <c:v>7739</c:v>
                </c:pt>
                <c:pt idx="47">
                  <c:v>7739</c:v>
                </c:pt>
                <c:pt idx="48">
                  <c:v>7739</c:v>
                </c:pt>
                <c:pt idx="49">
                  <c:v>8245.5</c:v>
                </c:pt>
                <c:pt idx="50">
                  <c:v>8312</c:v>
                </c:pt>
                <c:pt idx="51">
                  <c:v>8312.5</c:v>
                </c:pt>
                <c:pt idx="52">
                  <c:v>8316</c:v>
                </c:pt>
                <c:pt idx="53">
                  <c:v>8382</c:v>
                </c:pt>
                <c:pt idx="54">
                  <c:v>9432</c:v>
                </c:pt>
                <c:pt idx="55">
                  <c:v>9432</c:v>
                </c:pt>
                <c:pt idx="56">
                  <c:v>9432.5</c:v>
                </c:pt>
                <c:pt idx="57">
                  <c:v>10591</c:v>
                </c:pt>
                <c:pt idx="58">
                  <c:v>10657.5</c:v>
                </c:pt>
                <c:pt idx="59">
                  <c:v>10658</c:v>
                </c:pt>
                <c:pt idx="60">
                  <c:v>10701</c:v>
                </c:pt>
                <c:pt idx="61">
                  <c:v>10701.5</c:v>
                </c:pt>
                <c:pt idx="62">
                  <c:v>11215</c:v>
                </c:pt>
                <c:pt idx="63">
                  <c:v>11215</c:v>
                </c:pt>
                <c:pt idx="64">
                  <c:v>11224</c:v>
                </c:pt>
                <c:pt idx="65">
                  <c:v>11238</c:v>
                </c:pt>
                <c:pt idx="66">
                  <c:v>11240.5</c:v>
                </c:pt>
                <c:pt idx="67">
                  <c:v>11564</c:v>
                </c:pt>
                <c:pt idx="68">
                  <c:v>11777</c:v>
                </c:pt>
                <c:pt idx="69">
                  <c:v>12053.5</c:v>
                </c:pt>
                <c:pt idx="70">
                  <c:v>12499</c:v>
                </c:pt>
                <c:pt idx="71">
                  <c:v>15820.5</c:v>
                </c:pt>
                <c:pt idx="72">
                  <c:v>15841</c:v>
                </c:pt>
                <c:pt idx="73">
                  <c:v>15936.5</c:v>
                </c:pt>
                <c:pt idx="74">
                  <c:v>15937</c:v>
                </c:pt>
                <c:pt idx="75">
                  <c:v>16752</c:v>
                </c:pt>
                <c:pt idx="76">
                  <c:v>16752</c:v>
                </c:pt>
              </c:numCache>
            </c:numRef>
          </c:xVal>
          <c:yVal>
            <c:numRef>
              <c:f>Active!$O$21:$O$994</c:f>
              <c:numCache>
                <c:formatCode>General</c:formatCode>
                <c:ptCount val="974"/>
                <c:pt idx="0">
                  <c:v>4.154480241851502E-2</c:v>
                </c:pt>
                <c:pt idx="1">
                  <c:v>4.1536369265875152E-2</c:v>
                </c:pt>
                <c:pt idx="2">
                  <c:v>4.153616847652658E-2</c:v>
                </c:pt>
                <c:pt idx="3">
                  <c:v>4.153616847652658E-2</c:v>
                </c:pt>
                <c:pt idx="4">
                  <c:v>4.1533558214995193E-2</c:v>
                </c:pt>
                <c:pt idx="5">
                  <c:v>4.1533558214995193E-2</c:v>
                </c:pt>
                <c:pt idx="6">
                  <c:v>4.1533357425646622E-2</c:v>
                </c:pt>
                <c:pt idx="7">
                  <c:v>4.1533357425646622E-2</c:v>
                </c:pt>
                <c:pt idx="8">
                  <c:v>4.1530747164115235E-2</c:v>
                </c:pt>
                <c:pt idx="9">
                  <c:v>4.1530747164115235E-2</c:v>
                </c:pt>
                <c:pt idx="10">
                  <c:v>4.1527132955841005E-2</c:v>
                </c:pt>
                <c:pt idx="11">
                  <c:v>4.1527132955841005E-2</c:v>
                </c:pt>
                <c:pt idx="12">
                  <c:v>4.1526932166492433E-2</c:v>
                </c:pt>
                <c:pt idx="13">
                  <c:v>4.1526932166492433E-2</c:v>
                </c:pt>
                <c:pt idx="14">
                  <c:v>4.1522514800823931E-2</c:v>
                </c:pt>
                <c:pt idx="15">
                  <c:v>4.1504042180755644E-2</c:v>
                </c:pt>
                <c:pt idx="16">
                  <c:v>4.1504042180755644E-2</c:v>
                </c:pt>
                <c:pt idx="17">
                  <c:v>4.1499424025738571E-2</c:v>
                </c:pt>
                <c:pt idx="18">
                  <c:v>4.1499424025738571E-2</c:v>
                </c:pt>
                <c:pt idx="19">
                  <c:v>4.1490990873098696E-2</c:v>
                </c:pt>
                <c:pt idx="20">
                  <c:v>4.1481754563064549E-2</c:v>
                </c:pt>
                <c:pt idx="21">
                  <c:v>4.1481754563064549E-2</c:v>
                </c:pt>
                <c:pt idx="22">
                  <c:v>4.1481754563064549E-2</c:v>
                </c:pt>
                <c:pt idx="23">
                  <c:v>4.0970946460306593E-2</c:v>
                </c:pt>
                <c:pt idx="24">
                  <c:v>4.0911914391827495E-2</c:v>
                </c:pt>
                <c:pt idx="25">
                  <c:v>4.0901674135050504E-2</c:v>
                </c:pt>
                <c:pt idx="26">
                  <c:v>4.0643659822140139E-2</c:v>
                </c:pt>
                <c:pt idx="27">
                  <c:v>4.0535434363261784E-2</c:v>
                </c:pt>
                <c:pt idx="28">
                  <c:v>4.0166383540593098E-2</c:v>
                </c:pt>
                <c:pt idx="29">
                  <c:v>3.9946318414562157E-2</c:v>
                </c:pt>
                <c:pt idx="30">
                  <c:v>3.956943680729931E-2</c:v>
                </c:pt>
                <c:pt idx="31">
                  <c:v>3.8886150654121113E-2</c:v>
                </c:pt>
                <c:pt idx="32">
                  <c:v>3.8865670140567139E-2</c:v>
                </c:pt>
                <c:pt idx="33">
                  <c:v>3.864279396365624E-2</c:v>
                </c:pt>
                <c:pt idx="34">
                  <c:v>3.8579344529508633E-2</c:v>
                </c:pt>
                <c:pt idx="35">
                  <c:v>3.8501839840961241E-2</c:v>
                </c:pt>
                <c:pt idx="36">
                  <c:v>3.850163905161267E-2</c:v>
                </c:pt>
                <c:pt idx="37">
                  <c:v>3.8331168894678115E-2</c:v>
                </c:pt>
                <c:pt idx="38">
                  <c:v>3.8331168894678115E-2</c:v>
                </c:pt>
                <c:pt idx="39">
                  <c:v>3.8229971062999656E-2</c:v>
                </c:pt>
                <c:pt idx="40">
                  <c:v>3.8229971062999656E-2</c:v>
                </c:pt>
                <c:pt idx="41">
                  <c:v>3.8174954781491917E-2</c:v>
                </c:pt>
                <c:pt idx="42">
                  <c:v>3.8173147677354802E-2</c:v>
                </c:pt>
                <c:pt idx="43">
                  <c:v>3.8150860059663713E-2</c:v>
                </c:pt>
                <c:pt idx="44">
                  <c:v>3.795147623653531E-2</c:v>
                </c:pt>
                <c:pt idx="45">
                  <c:v>3.7841644462868411E-2</c:v>
                </c:pt>
                <c:pt idx="46">
                  <c:v>3.7793856597909133E-2</c:v>
                </c:pt>
                <c:pt idx="47">
                  <c:v>3.7793856597909133E-2</c:v>
                </c:pt>
                <c:pt idx="48">
                  <c:v>3.7793856597909133E-2</c:v>
                </c:pt>
                <c:pt idx="49">
                  <c:v>3.7590456987809363E-2</c:v>
                </c:pt>
                <c:pt idx="50">
                  <c:v>3.7563752004449773E-2</c:v>
                </c:pt>
                <c:pt idx="51">
                  <c:v>3.7563551215101201E-2</c:v>
                </c:pt>
                <c:pt idx="52">
                  <c:v>3.7562145689661222E-2</c:v>
                </c:pt>
                <c:pt idx="53">
                  <c:v>3.7535641495650196E-2</c:v>
                </c:pt>
                <c:pt idx="54">
                  <c:v>3.7113983863656601E-2</c:v>
                </c:pt>
                <c:pt idx="55">
                  <c:v>3.7113983863656601E-2</c:v>
                </c:pt>
                <c:pt idx="56">
                  <c:v>3.7113783074308036E-2</c:v>
                </c:pt>
                <c:pt idx="57">
                  <c:v>3.66485541536751E-2</c:v>
                </c:pt>
                <c:pt idx="58">
                  <c:v>3.6621849170315503E-2</c:v>
                </c:pt>
                <c:pt idx="59">
                  <c:v>3.6621648380966938E-2</c:v>
                </c:pt>
                <c:pt idx="60">
                  <c:v>3.6604380496990059E-2</c:v>
                </c:pt>
                <c:pt idx="61">
                  <c:v>3.6604179707641488E-2</c:v>
                </c:pt>
                <c:pt idx="62">
                  <c:v>3.639796904666176E-2</c:v>
                </c:pt>
                <c:pt idx="63">
                  <c:v>3.639796904666176E-2</c:v>
                </c:pt>
                <c:pt idx="64">
                  <c:v>3.639435483838753E-2</c:v>
                </c:pt>
                <c:pt idx="65">
                  <c:v>3.638873273662762E-2</c:v>
                </c:pt>
                <c:pt idx="66">
                  <c:v>3.6387728789884777E-2</c:v>
                </c:pt>
                <c:pt idx="67">
                  <c:v>3.6257818081361033E-2</c:v>
                </c:pt>
                <c:pt idx="68">
                  <c:v>3.6172281818870902E-2</c:v>
                </c:pt>
                <c:pt idx="69">
                  <c:v>3.6061245309112588E-2</c:v>
                </c:pt>
                <c:pt idx="70">
                  <c:v>3.5882341999538166E-2</c:v>
                </c:pt>
                <c:pt idx="71">
                  <c:v>3.4548498356998428E-2</c:v>
                </c:pt>
                <c:pt idx="72">
                  <c:v>3.4540265993707117E-2</c:v>
                </c:pt>
                <c:pt idx="73">
                  <c:v>3.4501915228130557E-2</c:v>
                </c:pt>
                <c:pt idx="74">
                  <c:v>3.4501714438781993E-2</c:v>
                </c:pt>
                <c:pt idx="75">
                  <c:v>3.4174427800615532E-2</c:v>
                </c:pt>
                <c:pt idx="76">
                  <c:v>3.4174427800615532E-2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1A-489F-821A-DAA08CA92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4910176"/>
        <c:axId val="1"/>
      </c:scatterChart>
      <c:valAx>
        <c:axId val="694910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173996638236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4910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22749626578996"/>
          <c:y val="0.9204921861831491"/>
          <c:w val="0.6211000222297621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LR Cam - O-C Diagr.</a:t>
            </a:r>
          </a:p>
        </c:rich>
      </c:tx>
      <c:layout>
        <c:manualLayout>
          <c:xMode val="edge"/>
          <c:yMode val="edge"/>
          <c:x val="0.37318289171850288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1421712046357564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-172.5</c:v>
                </c:pt>
                <c:pt idx="1">
                  <c:v>-25.5</c:v>
                </c:pt>
                <c:pt idx="2">
                  <c:v>0</c:v>
                </c:pt>
                <c:pt idx="3">
                  <c:v>642.5</c:v>
                </c:pt>
                <c:pt idx="4">
                  <c:v>912</c:v>
                </c:pt>
                <c:pt idx="5">
                  <c:v>1831</c:v>
                </c:pt>
              </c:numCache>
            </c:numRef>
          </c:xVal>
          <c:yVal>
            <c:numRef>
              <c:f>'A (old)'!$H$21:$H$998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A3-4790-AAC0-777D3DCD3A8D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1.1999999999999999E-3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1.1999999999999999E-3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-172.5</c:v>
                </c:pt>
                <c:pt idx="1">
                  <c:v>-25.5</c:v>
                </c:pt>
                <c:pt idx="2">
                  <c:v>0</c:v>
                </c:pt>
                <c:pt idx="3">
                  <c:v>642.5</c:v>
                </c:pt>
                <c:pt idx="4">
                  <c:v>912</c:v>
                </c:pt>
                <c:pt idx="5">
                  <c:v>1831</c:v>
                </c:pt>
              </c:numCache>
            </c:numRef>
          </c:xVal>
          <c:yVal>
            <c:numRef>
              <c:f>'A (old)'!$I$21:$I$998</c:f>
              <c:numCache>
                <c:formatCode>General</c:formatCode>
                <c:ptCount val="978"/>
                <c:pt idx="0">
                  <c:v>5.3350000016507693E-3</c:v>
                </c:pt>
                <c:pt idx="1">
                  <c:v>8.330000055138953E-4</c:v>
                </c:pt>
                <c:pt idx="2">
                  <c:v>0</c:v>
                </c:pt>
                <c:pt idx="3">
                  <c:v>-1.8254999995406251E-2</c:v>
                </c:pt>
                <c:pt idx="4">
                  <c:v>-2.5191999993694481E-2</c:v>
                </c:pt>
                <c:pt idx="5">
                  <c:v>-5.3246000003127847E-2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A3-4790-AAC0-777D3DCD3A8D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1.1999999999999999E-3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1.1999999999999999E-3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-172.5</c:v>
                </c:pt>
                <c:pt idx="1">
                  <c:v>-25.5</c:v>
                </c:pt>
                <c:pt idx="2">
                  <c:v>0</c:v>
                </c:pt>
                <c:pt idx="3">
                  <c:v>642.5</c:v>
                </c:pt>
                <c:pt idx="4">
                  <c:v>912</c:v>
                </c:pt>
                <c:pt idx="5">
                  <c:v>1831</c:v>
                </c:pt>
              </c:numCache>
            </c:numRef>
          </c:xVal>
          <c:yVal>
            <c:numRef>
              <c:f>'A (old)'!$J$21:$J$998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A3-4790-AAC0-777D3DCD3A8D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1.1999999999999999E-3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1.1999999999999999E-3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-172.5</c:v>
                </c:pt>
                <c:pt idx="1">
                  <c:v>-25.5</c:v>
                </c:pt>
                <c:pt idx="2">
                  <c:v>0</c:v>
                </c:pt>
                <c:pt idx="3">
                  <c:v>642.5</c:v>
                </c:pt>
                <c:pt idx="4">
                  <c:v>912</c:v>
                </c:pt>
                <c:pt idx="5">
                  <c:v>1831</c:v>
                </c:pt>
              </c:numCache>
            </c:numRef>
          </c:xVal>
          <c:yVal>
            <c:numRef>
              <c:f>'A (old)'!$K$21:$K$998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A3-4790-AAC0-777D3DCD3A8D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1.1999999999999999E-3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1.1999999999999999E-3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-172.5</c:v>
                </c:pt>
                <c:pt idx="1">
                  <c:v>-25.5</c:v>
                </c:pt>
                <c:pt idx="2">
                  <c:v>0</c:v>
                </c:pt>
                <c:pt idx="3">
                  <c:v>642.5</c:v>
                </c:pt>
                <c:pt idx="4">
                  <c:v>912</c:v>
                </c:pt>
                <c:pt idx="5">
                  <c:v>1831</c:v>
                </c:pt>
              </c:numCache>
            </c:numRef>
          </c:xVal>
          <c:yVal>
            <c:numRef>
              <c:f>'A (old)'!$L$21:$L$998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A3-4790-AAC0-777D3DCD3A8D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1.1999999999999999E-3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1.1999999999999999E-3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-172.5</c:v>
                </c:pt>
                <c:pt idx="1">
                  <c:v>-25.5</c:v>
                </c:pt>
                <c:pt idx="2">
                  <c:v>0</c:v>
                </c:pt>
                <c:pt idx="3">
                  <c:v>642.5</c:v>
                </c:pt>
                <c:pt idx="4">
                  <c:v>912</c:v>
                </c:pt>
                <c:pt idx="5">
                  <c:v>1831</c:v>
                </c:pt>
              </c:numCache>
            </c:numRef>
          </c:xVal>
          <c:yVal>
            <c:numRef>
              <c:f>'A (old)'!$M$21:$M$998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A3-4790-AAC0-777D3DCD3A8D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1.1999999999999999E-3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1.1999999999999999E-3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2.9999999999999997E-4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-172.5</c:v>
                </c:pt>
                <c:pt idx="1">
                  <c:v>-25.5</c:v>
                </c:pt>
                <c:pt idx="2">
                  <c:v>0</c:v>
                </c:pt>
                <c:pt idx="3">
                  <c:v>642.5</c:v>
                </c:pt>
                <c:pt idx="4">
                  <c:v>912</c:v>
                </c:pt>
                <c:pt idx="5">
                  <c:v>1831</c:v>
                </c:pt>
              </c:numCache>
            </c:numRef>
          </c:xVal>
          <c:yVal>
            <c:numRef>
              <c:f>'A (old)'!$N$21:$N$998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A3-4790-AAC0-777D3DCD3A8D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-172.5</c:v>
                </c:pt>
                <c:pt idx="1">
                  <c:v>-25.5</c:v>
                </c:pt>
                <c:pt idx="2">
                  <c:v>0</c:v>
                </c:pt>
                <c:pt idx="3">
                  <c:v>642.5</c:v>
                </c:pt>
                <c:pt idx="4">
                  <c:v>912</c:v>
                </c:pt>
                <c:pt idx="5">
                  <c:v>1831</c:v>
                </c:pt>
              </c:numCache>
            </c:numRef>
          </c:xVal>
          <c:yVal>
            <c:numRef>
              <c:f>'A (old)'!$O$21:$O$998</c:f>
              <c:numCache>
                <c:formatCode>General</c:formatCode>
                <c:ptCount val="978"/>
                <c:pt idx="0">
                  <c:v>5.3109119550231922E-3</c:v>
                </c:pt>
                <c:pt idx="1">
                  <c:v>1.0500713766608831E-3</c:v>
                </c:pt>
                <c:pt idx="2">
                  <c:v>3.1094597021027841E-4</c:v>
                </c:pt>
                <c:pt idx="3">
                  <c:v>-1.8312115741339272E-2</c:v>
                </c:pt>
                <c:pt idx="4">
                  <c:v>-2.612365680167017E-2</c:v>
                </c:pt>
                <c:pt idx="5">
                  <c:v>-5.2761156743948823E-2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A3-4790-AAC0-777D3DCD3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725400"/>
        <c:axId val="1"/>
      </c:scatterChart>
      <c:valAx>
        <c:axId val="444725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725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386123584309634"/>
          <c:y val="0.91925596256989606"/>
          <c:w val="0.91760972527868589"/>
          <c:h val="0.9813677638121320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1114425</xdr:colOff>
      <xdr:row>0</xdr:row>
      <xdr:rowOff>0</xdr:rowOff>
    </xdr:from>
    <xdr:to>
      <xdr:col>18</xdr:col>
      <xdr:colOff>28575</xdr:colOff>
      <xdr:row>18</xdr:row>
      <xdr:rowOff>38100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EE24F301-EE14-E049-20A0-F81B44CF64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8E59974-82F3-34F6-D09A-B8C437A9A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konkoly.hu/cgi-bin/IBVS?5645" TargetMode="External"/><Relationship Id="rId18" Type="http://schemas.openxmlformats.org/officeDocument/2006/relationships/hyperlink" Target="http://www.konkoly.hu/cgi-bin/IBVS?5741" TargetMode="External"/><Relationship Id="rId26" Type="http://schemas.openxmlformats.org/officeDocument/2006/relationships/hyperlink" Target="http://var.astro.cz/oejv/issues/oejv0137.pdf" TargetMode="External"/><Relationship Id="rId39" Type="http://schemas.openxmlformats.org/officeDocument/2006/relationships/hyperlink" Target="http://www.konkoly.hu/cgi-bin/IBVS?6042" TargetMode="External"/><Relationship Id="rId3" Type="http://schemas.openxmlformats.org/officeDocument/2006/relationships/hyperlink" Target="http://var.astro.cz/oejv/issues/oejv0107.pdf" TargetMode="External"/><Relationship Id="rId21" Type="http://schemas.openxmlformats.org/officeDocument/2006/relationships/hyperlink" Target="http://www.konkoly.hu/cgi-bin/IBVS?5894" TargetMode="External"/><Relationship Id="rId34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var.astro.cz/oejv/issues/oejv0107.pdf" TargetMode="External"/><Relationship Id="rId12" Type="http://schemas.openxmlformats.org/officeDocument/2006/relationships/hyperlink" Target="http://www.konkoly.hu/cgi-bin/IBVS?5645" TargetMode="External"/><Relationship Id="rId17" Type="http://schemas.openxmlformats.org/officeDocument/2006/relationships/hyperlink" Target="http://www.bav-astro.de/sfs/BAVM_link.php?BAVMnr=173" TargetMode="External"/><Relationship Id="rId25" Type="http://schemas.openxmlformats.org/officeDocument/2006/relationships/hyperlink" Target="http://vsolj.cetus-net.org/vsoljno51.pdf" TargetMode="External"/><Relationship Id="rId33" Type="http://schemas.openxmlformats.org/officeDocument/2006/relationships/hyperlink" Target="http://var.astro.cz/oejv/issues/oejv0160.pdf" TargetMode="External"/><Relationship Id="rId38" Type="http://schemas.openxmlformats.org/officeDocument/2006/relationships/hyperlink" Target="http://vsolj.cetus-net.org/vsoljno55.pdf" TargetMode="External"/><Relationship Id="rId2" Type="http://schemas.openxmlformats.org/officeDocument/2006/relationships/hyperlink" Target="http://var.astro.cz/oejv/issues/oejv0107.pdf" TargetMode="External"/><Relationship Id="rId16" Type="http://schemas.openxmlformats.org/officeDocument/2006/relationships/hyperlink" Target="http://www.konkoly.hu/cgi-bin/IBVS?5645" TargetMode="External"/><Relationship Id="rId20" Type="http://schemas.openxmlformats.org/officeDocument/2006/relationships/hyperlink" Target="http://var.astro.cz/oejv/issues/oejv0107.pdf" TargetMode="External"/><Relationship Id="rId29" Type="http://schemas.openxmlformats.org/officeDocument/2006/relationships/hyperlink" Target="http://vsolj.cetus-net.org/vsoljno53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var.astro.cz/oejv/issues/oejv0107.pdf" TargetMode="External"/><Relationship Id="rId11" Type="http://schemas.openxmlformats.org/officeDocument/2006/relationships/hyperlink" Target="http://var.astro.cz/oejv/issues/oejv0107.pdf" TargetMode="External"/><Relationship Id="rId24" Type="http://schemas.openxmlformats.org/officeDocument/2006/relationships/hyperlink" Target="http://vsolj.cetus-net.org/vsoljno51.pdf" TargetMode="External"/><Relationship Id="rId32" Type="http://schemas.openxmlformats.org/officeDocument/2006/relationships/hyperlink" Target="http://www.konkoly.hu/cgi-bin/IBVS?6029" TargetMode="External"/><Relationship Id="rId37" Type="http://schemas.openxmlformats.org/officeDocument/2006/relationships/hyperlink" Target="http://vsolj.cetus-net.org/vsoljno55.pdf" TargetMode="External"/><Relationship Id="rId40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var.astro.cz/oejv/issues/oejv0107.pdf" TargetMode="External"/><Relationship Id="rId15" Type="http://schemas.openxmlformats.org/officeDocument/2006/relationships/hyperlink" Target="http://www.konkoly.hu/cgi-bin/IBVS?5645" TargetMode="External"/><Relationship Id="rId23" Type="http://schemas.openxmlformats.org/officeDocument/2006/relationships/hyperlink" Target="http://vsolj.cetus-net.org/vsoljno50.pdf" TargetMode="External"/><Relationship Id="rId28" Type="http://schemas.openxmlformats.org/officeDocument/2006/relationships/hyperlink" Target="http://vsolj.cetus-net.org/vsoljno53.pdf" TargetMode="External"/><Relationship Id="rId36" Type="http://schemas.openxmlformats.org/officeDocument/2006/relationships/hyperlink" Target="http://vsolj.cetus-net.org/vsoljno55.pdf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www.konkoly.hu/cgi-bin/IBVS?5760" TargetMode="External"/><Relationship Id="rId31" Type="http://schemas.openxmlformats.org/officeDocument/2006/relationships/hyperlink" Target="http://www.konkoly.hu/cgi-bin/IBVS?6018" TargetMode="External"/><Relationship Id="rId4" Type="http://schemas.openxmlformats.org/officeDocument/2006/relationships/hyperlink" Target="http://var.astro.cz/oejv/issues/oejv0107.pdf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www.konkoly.hu/cgi-bin/IBVS?5645" TargetMode="External"/><Relationship Id="rId22" Type="http://schemas.openxmlformats.org/officeDocument/2006/relationships/hyperlink" Target="http://var.astro.cz/oejv/issues/oejv0137.pdf" TargetMode="External"/><Relationship Id="rId27" Type="http://schemas.openxmlformats.org/officeDocument/2006/relationships/hyperlink" Target="http://www.konkoly.hu/cgi-bin/IBVS?5960" TargetMode="External"/><Relationship Id="rId30" Type="http://schemas.openxmlformats.org/officeDocument/2006/relationships/hyperlink" Target="http://www.bav-astro.de/sfs/BAVM_link.php?BAVMnr=225" TargetMode="External"/><Relationship Id="rId35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S190"/>
  <sheetViews>
    <sheetView tabSelected="1" workbookViewId="0">
      <pane xSplit="14" ySplit="22" topLeftCell="O79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6" ht="20.25">
      <c r="A1" s="1" t="s">
        <v>41</v>
      </c>
    </row>
    <row r="2" spans="1:6" s="15" customFormat="1" ht="12.95" customHeight="1">
      <c r="A2" s="15" t="s">
        <v>27</v>
      </c>
      <c r="B2" s="15" t="s">
        <v>33</v>
      </c>
    </row>
    <row r="3" spans="1:6" s="15" customFormat="1" ht="12.95" customHeight="1"/>
    <row r="4" spans="1:6" s="15" customFormat="1" ht="12.95" customHeight="1" thickTop="1" thickBot="1">
      <c r="A4" s="38" t="s">
        <v>1</v>
      </c>
      <c r="C4" s="39" t="s">
        <v>38</v>
      </c>
      <c r="D4" s="40" t="s">
        <v>38</v>
      </c>
    </row>
    <row r="5" spans="1:6" s="15" customFormat="1" ht="12.95" customHeight="1" thickTop="1">
      <c r="A5" s="41" t="s">
        <v>46</v>
      </c>
      <c r="C5" s="42">
        <v>-9.5</v>
      </c>
      <c r="D5" s="15" t="s">
        <v>47</v>
      </c>
    </row>
    <row r="6" spans="1:6" s="15" customFormat="1" ht="12.95" customHeight="1">
      <c r="A6" s="38" t="s">
        <v>2</v>
      </c>
    </row>
    <row r="7" spans="1:6" s="15" customFormat="1" ht="12.95" customHeight="1">
      <c r="A7" s="15" t="s">
        <v>3</v>
      </c>
      <c r="C7" s="87">
        <v>52651.559399999998</v>
      </c>
    </row>
    <row r="8" spans="1:6" s="15" customFormat="1" ht="12.95" customHeight="1">
      <c r="A8" s="15" t="s">
        <v>4</v>
      </c>
      <c r="C8" s="88">
        <v>0.43413701468994309</v>
      </c>
    </row>
    <row r="9" spans="1:6" s="15" customFormat="1" ht="12.95" customHeight="1">
      <c r="A9" s="43" t="s">
        <v>51</v>
      </c>
      <c r="B9" s="44">
        <v>80</v>
      </c>
      <c r="C9" s="45" t="str">
        <f>"F"&amp;B9</f>
        <v>F80</v>
      </c>
      <c r="D9" s="46" t="str">
        <f>"G"&amp;B9</f>
        <v>G80</v>
      </c>
    </row>
    <row r="10" spans="1:6" s="15" customFormat="1" ht="12.95" customHeight="1" thickBot="1">
      <c r="C10" s="47" t="s">
        <v>22</v>
      </c>
      <c r="D10" s="47" t="s">
        <v>23</v>
      </c>
    </row>
    <row r="11" spans="1:6" s="15" customFormat="1" ht="12.95" customHeight="1">
      <c r="A11" s="15" t="s">
        <v>17</v>
      </c>
      <c r="C11" s="46">
        <f ca="1">INTERCEPT(INDIRECT($D$9):G988,INDIRECT($C$9):F988)</f>
        <v>4.0901674135050504E-2</v>
      </c>
      <c r="D11" s="48"/>
    </row>
    <row r="12" spans="1:6" s="15" customFormat="1" ht="12.95" customHeight="1">
      <c r="A12" s="15" t="s">
        <v>18</v>
      </c>
      <c r="C12" s="46">
        <f ca="1">SLOPE(INDIRECT($D$9):G988,INDIRECT($C$9):F988)</f>
        <v>-4.0157869713675803E-7</v>
      </c>
      <c r="D12" s="48"/>
    </row>
    <row r="13" spans="1:6" s="15" customFormat="1" ht="12.95" customHeight="1">
      <c r="A13" s="15" t="s">
        <v>21</v>
      </c>
      <c r="C13" s="48" t="s">
        <v>15</v>
      </c>
    </row>
    <row r="14" spans="1:6" s="15" customFormat="1" ht="12.95" customHeight="1"/>
    <row r="15" spans="1:6" s="15" customFormat="1" ht="12.95" customHeight="1">
      <c r="A15" s="49" t="s">
        <v>19</v>
      </c>
      <c r="C15" s="50">
        <f ca="1">(C7+C11)+(C8+C12)*INT(MAX(F21:F3529))</f>
        <v>59924.256844513722</v>
      </c>
      <c r="E15" s="51" t="s">
        <v>56</v>
      </c>
      <c r="F15" s="42">
        <v>1</v>
      </c>
    </row>
    <row r="16" spans="1:6" s="15" customFormat="1" ht="12.95" customHeight="1">
      <c r="A16" s="38" t="s">
        <v>5</v>
      </c>
      <c r="C16" s="52">
        <f ca="1">+C8+C12</f>
        <v>0.43413661311124596</v>
      </c>
      <c r="E16" s="51" t="s">
        <v>48</v>
      </c>
      <c r="F16" s="53">
        <f ca="1">NOW()+15018.5+$C$5/24</f>
        <v>60324.787217592588</v>
      </c>
    </row>
    <row r="17" spans="1:19" s="15" customFormat="1" ht="12.95" customHeight="1" thickBot="1">
      <c r="A17" s="51" t="s">
        <v>40</v>
      </c>
      <c r="C17" s="15">
        <f>COUNT(C21:C2187)</f>
        <v>77</v>
      </c>
      <c r="E17" s="51" t="s">
        <v>57</v>
      </c>
      <c r="F17" s="53">
        <f ca="1">ROUND(2*(F16-$C$7)/$C$8,0)/2+F15</f>
        <v>17675.5</v>
      </c>
    </row>
    <row r="18" spans="1:19" s="15" customFormat="1" ht="12.95" customHeight="1" thickTop="1" thickBot="1">
      <c r="A18" s="38" t="s">
        <v>6</v>
      </c>
      <c r="C18" s="54">
        <f ca="1">+C15</f>
        <v>59924.256844513722</v>
      </c>
      <c r="D18" s="55">
        <f ca="1">+C16</f>
        <v>0.43413661311124596</v>
      </c>
      <c r="E18" s="51" t="s">
        <v>49</v>
      </c>
      <c r="F18" s="46">
        <f ca="1">ROUND(2*(F16-$C$15)/$C$16,0)/2+F15</f>
        <v>923.5</v>
      </c>
    </row>
    <row r="19" spans="1:19" s="15" customFormat="1" ht="12.95" customHeight="1" thickTop="1">
      <c r="E19" s="51" t="s">
        <v>50</v>
      </c>
      <c r="F19" s="56">
        <f ca="1">+$C$15+$C$16*F18-15018.5-$C$5/24</f>
        <v>45307.077840055295</v>
      </c>
    </row>
    <row r="20" spans="1:19" s="15" customFormat="1" ht="12.95" customHeight="1" thickBot="1">
      <c r="A20" s="47" t="s">
        <v>7</v>
      </c>
      <c r="B20" s="47" t="s">
        <v>8</v>
      </c>
      <c r="C20" s="47" t="s">
        <v>9</v>
      </c>
      <c r="D20" s="47" t="s">
        <v>14</v>
      </c>
      <c r="E20" s="47" t="s">
        <v>10</v>
      </c>
      <c r="F20" s="47" t="s">
        <v>11</v>
      </c>
      <c r="G20" s="47" t="s">
        <v>12</v>
      </c>
      <c r="H20" s="57" t="s">
        <v>71</v>
      </c>
      <c r="I20" s="57" t="s">
        <v>53</v>
      </c>
      <c r="J20" s="57" t="s">
        <v>68</v>
      </c>
      <c r="K20" s="57" t="s">
        <v>45</v>
      </c>
      <c r="L20" s="57" t="s">
        <v>29</v>
      </c>
      <c r="M20" s="57" t="s">
        <v>30</v>
      </c>
      <c r="N20" s="57" t="s">
        <v>31</v>
      </c>
      <c r="O20" s="57" t="s">
        <v>25</v>
      </c>
      <c r="P20" s="58" t="s">
        <v>24</v>
      </c>
      <c r="Q20" s="47" t="s">
        <v>16</v>
      </c>
      <c r="R20" s="48"/>
    </row>
    <row r="21" spans="1:19" s="15" customFormat="1" ht="12.95" customHeight="1">
      <c r="A21" s="19" t="s">
        <v>44</v>
      </c>
      <c r="B21" s="21" t="s">
        <v>35</v>
      </c>
      <c r="C21" s="20">
        <v>51956.287000000011</v>
      </c>
      <c r="D21" s="20">
        <v>4.0000000000000001E-3</v>
      </c>
      <c r="E21" s="15">
        <f t="shared" ref="E21:E52" si="0">+(C21-C$7)/C$8</f>
        <v>-1601.5045399815647</v>
      </c>
      <c r="F21" s="15">
        <f t="shared" ref="F21:F52" si="1">ROUND(2*E21,0)/2</f>
        <v>-1601.5</v>
      </c>
      <c r="G21" s="15">
        <f t="shared" ref="G21:G52" si="2">+C21-(C$7+F21*C$8)</f>
        <v>-1.9709740445250645E-3</v>
      </c>
      <c r="K21" s="15">
        <f t="shared" ref="K21:K48" si="3">+G21</f>
        <v>-1.9709740445250645E-3</v>
      </c>
      <c r="O21" s="15">
        <f t="shared" ref="O21:O52" ca="1" si="4">+C$11+C$12*$F21</f>
        <v>4.154480241851502E-2</v>
      </c>
      <c r="Q21" s="59">
        <f t="shared" ref="Q21:Q52" si="5">+C21-15018.5</f>
        <v>36937.787000000011</v>
      </c>
      <c r="R21" s="59"/>
      <c r="S21" s="60"/>
    </row>
    <row r="22" spans="1:19" s="15" customFormat="1" ht="12.95" customHeight="1">
      <c r="A22" s="19" t="s">
        <v>44</v>
      </c>
      <c r="B22" s="21" t="s">
        <v>35</v>
      </c>
      <c r="C22" s="20">
        <v>51965.393999999855</v>
      </c>
      <c r="D22" s="20">
        <v>3.0000000000000001E-3</v>
      </c>
      <c r="E22" s="15">
        <f t="shared" si="0"/>
        <v>-1580.5272915745204</v>
      </c>
      <c r="F22" s="15">
        <f t="shared" si="1"/>
        <v>-1580.5</v>
      </c>
      <c r="G22" s="15">
        <f t="shared" si="2"/>
        <v>-1.1848282687424216E-2</v>
      </c>
      <c r="K22" s="15">
        <f t="shared" si="3"/>
        <v>-1.1848282687424216E-2</v>
      </c>
      <c r="O22" s="15">
        <f t="shared" ca="1" si="4"/>
        <v>4.1536369265875152E-2</v>
      </c>
      <c r="Q22" s="59">
        <f t="shared" si="5"/>
        <v>36946.893999999855</v>
      </c>
      <c r="R22" s="59"/>
      <c r="S22" s="60"/>
    </row>
    <row r="23" spans="1:19" s="15" customFormat="1" ht="12.95" customHeight="1">
      <c r="A23" s="19" t="s">
        <v>55</v>
      </c>
      <c r="B23" s="21" t="s">
        <v>36</v>
      </c>
      <c r="C23" s="20">
        <v>51965.617700000003</v>
      </c>
      <c r="D23" s="20">
        <v>2.0000000000000001E-4</v>
      </c>
      <c r="E23" s="15">
        <f t="shared" si="0"/>
        <v>-1580.0120164595719</v>
      </c>
      <c r="F23" s="15">
        <f t="shared" si="1"/>
        <v>-1580</v>
      </c>
      <c r="G23" s="15">
        <f t="shared" si="2"/>
        <v>-5.2167898829793558E-3</v>
      </c>
      <c r="K23" s="15">
        <f t="shared" si="3"/>
        <v>-5.2167898829793558E-3</v>
      </c>
      <c r="O23" s="15">
        <f t="shared" ca="1" si="4"/>
        <v>4.153616847652658E-2</v>
      </c>
      <c r="Q23" s="59">
        <f t="shared" si="5"/>
        <v>36947.117700000003</v>
      </c>
      <c r="R23" s="59"/>
    </row>
    <row r="24" spans="1:19" s="15" customFormat="1" ht="12.95" customHeight="1">
      <c r="A24" s="19" t="s">
        <v>44</v>
      </c>
      <c r="B24" s="21" t="s">
        <v>36</v>
      </c>
      <c r="C24" s="20">
        <v>51965.620399999898</v>
      </c>
      <c r="D24" s="20">
        <v>2.9999999999999997E-4</v>
      </c>
      <c r="E24" s="15">
        <f t="shared" si="0"/>
        <v>-1580.0057972250813</v>
      </c>
      <c r="F24" s="15">
        <f t="shared" si="1"/>
        <v>-1580</v>
      </c>
      <c r="G24" s="15">
        <f t="shared" si="2"/>
        <v>-2.5167899875668809E-3</v>
      </c>
      <c r="K24" s="15">
        <f t="shared" si="3"/>
        <v>-2.5167899875668809E-3</v>
      </c>
      <c r="O24" s="15">
        <f t="shared" ca="1" si="4"/>
        <v>4.153616847652658E-2</v>
      </c>
      <c r="Q24" s="59">
        <f t="shared" si="5"/>
        <v>36947.120399999898</v>
      </c>
      <c r="R24" s="59"/>
      <c r="S24" s="60"/>
    </row>
    <row r="25" spans="1:19" s="15" customFormat="1" ht="12.95" customHeight="1">
      <c r="A25" s="19" t="s">
        <v>44</v>
      </c>
      <c r="B25" s="21" t="s">
        <v>35</v>
      </c>
      <c r="C25" s="20">
        <v>51968.438099999912</v>
      </c>
      <c r="D25" s="20">
        <v>6.9999999999999999E-4</v>
      </c>
      <c r="E25" s="15">
        <f t="shared" si="0"/>
        <v>-1573.5154499276352</v>
      </c>
      <c r="F25" s="15">
        <f t="shared" si="1"/>
        <v>-1573.5</v>
      </c>
      <c r="G25" s="15">
        <f t="shared" si="2"/>
        <v>-6.7073854588670656E-3</v>
      </c>
      <c r="K25" s="15">
        <f t="shared" si="3"/>
        <v>-6.7073854588670656E-3</v>
      </c>
      <c r="O25" s="15">
        <f t="shared" ca="1" si="4"/>
        <v>4.1533558214995193E-2</v>
      </c>
      <c r="Q25" s="59">
        <f t="shared" si="5"/>
        <v>36949.938099999912</v>
      </c>
      <c r="R25" s="59"/>
      <c r="S25" s="60"/>
    </row>
    <row r="26" spans="1:19" s="15" customFormat="1" ht="12.95" customHeight="1">
      <c r="A26" s="19" t="s">
        <v>55</v>
      </c>
      <c r="B26" s="21" t="s">
        <v>35</v>
      </c>
      <c r="C26" s="20">
        <v>51968.43924</v>
      </c>
      <c r="D26" s="20">
        <v>2.9999999999999997E-4</v>
      </c>
      <c r="E26" s="15">
        <f t="shared" si="0"/>
        <v>-1573.5128240283245</v>
      </c>
      <c r="F26" s="15">
        <f t="shared" si="1"/>
        <v>-1573.5</v>
      </c>
      <c r="G26" s="15">
        <f t="shared" si="2"/>
        <v>-5.5673853712505661E-3</v>
      </c>
      <c r="K26" s="15">
        <f t="shared" si="3"/>
        <v>-5.5673853712505661E-3</v>
      </c>
      <c r="O26" s="15">
        <f t="shared" ca="1" si="4"/>
        <v>4.1533558214995193E-2</v>
      </c>
      <c r="Q26" s="59">
        <f t="shared" si="5"/>
        <v>36949.93924</v>
      </c>
      <c r="R26" s="59"/>
    </row>
    <row r="27" spans="1:19" s="15" customFormat="1" ht="12.95" customHeight="1">
      <c r="A27" s="19" t="s">
        <v>44</v>
      </c>
      <c r="B27" s="21" t="s">
        <v>36</v>
      </c>
      <c r="C27" s="20">
        <v>51968.655900000129</v>
      </c>
      <c r="D27" s="20">
        <v>5.9999999999999995E-4</v>
      </c>
      <c r="E27" s="15">
        <f t="shared" si="0"/>
        <v>-1573.0137649921262</v>
      </c>
      <c r="F27" s="15">
        <f t="shared" si="1"/>
        <v>-1573</v>
      </c>
      <c r="G27" s="15">
        <f t="shared" si="2"/>
        <v>-5.9758925854112022E-3</v>
      </c>
      <c r="K27" s="15">
        <f t="shared" si="3"/>
        <v>-5.9758925854112022E-3</v>
      </c>
      <c r="O27" s="15">
        <f t="shared" ca="1" si="4"/>
        <v>4.1533357425646622E-2</v>
      </c>
      <c r="Q27" s="59">
        <f t="shared" si="5"/>
        <v>36950.155900000129</v>
      </c>
      <c r="R27" s="59"/>
      <c r="S27" s="60"/>
    </row>
    <row r="28" spans="1:19" s="15" customFormat="1" ht="12.95" customHeight="1">
      <c r="A28" s="19" t="s">
        <v>55</v>
      </c>
      <c r="B28" s="21" t="s">
        <v>36</v>
      </c>
      <c r="C28" s="20">
        <v>51968.659359999998</v>
      </c>
      <c r="D28" s="20">
        <v>4.0000000000000002E-4</v>
      </c>
      <c r="E28" s="15">
        <f t="shared" si="0"/>
        <v>-1573.0057951582908</v>
      </c>
      <c r="F28" s="15">
        <f t="shared" si="1"/>
        <v>-1573</v>
      </c>
      <c r="G28" s="15">
        <f t="shared" si="2"/>
        <v>-2.5158927164738998E-3</v>
      </c>
      <c r="K28" s="15">
        <f t="shared" si="3"/>
        <v>-2.5158927164738998E-3</v>
      </c>
      <c r="O28" s="15">
        <f t="shared" ca="1" si="4"/>
        <v>4.1533357425646622E-2</v>
      </c>
      <c r="Q28" s="59">
        <f t="shared" si="5"/>
        <v>36950.159359999998</v>
      </c>
      <c r="R28" s="59"/>
    </row>
    <row r="29" spans="1:19" s="15" customFormat="1" ht="12.95" customHeight="1">
      <c r="A29" s="19" t="s">
        <v>55</v>
      </c>
      <c r="B29" s="21" t="s">
        <v>35</v>
      </c>
      <c r="C29" s="20">
        <v>51971.478880000002</v>
      </c>
      <c r="D29" s="20">
        <v>5.0000000000000001E-4</v>
      </c>
      <c r="E29" s="15">
        <f t="shared" si="0"/>
        <v>-1566.5112556359736</v>
      </c>
      <c r="F29" s="15">
        <f t="shared" si="1"/>
        <v>-1566.5</v>
      </c>
      <c r="G29" s="15">
        <f t="shared" si="2"/>
        <v>-4.8864881973713636E-3</v>
      </c>
      <c r="K29" s="15">
        <f t="shared" si="3"/>
        <v>-4.8864881973713636E-3</v>
      </c>
      <c r="O29" s="15">
        <f t="shared" ca="1" si="4"/>
        <v>4.1530747164115235E-2</v>
      </c>
      <c r="Q29" s="59">
        <f t="shared" si="5"/>
        <v>36952.978880000002</v>
      </c>
      <c r="R29" s="59"/>
    </row>
    <row r="30" spans="1:19" s="15" customFormat="1" ht="12.95" customHeight="1">
      <c r="A30" s="19" t="s">
        <v>44</v>
      </c>
      <c r="B30" s="21" t="s">
        <v>35</v>
      </c>
      <c r="C30" s="20">
        <v>51971.48</v>
      </c>
      <c r="D30" s="20">
        <v>5.9999999999999995E-4</v>
      </c>
      <c r="E30" s="15">
        <f t="shared" si="0"/>
        <v>-1566.5086758052682</v>
      </c>
      <c r="F30" s="15">
        <f t="shared" si="1"/>
        <v>-1566.5</v>
      </c>
      <c r="G30" s="15">
        <f t="shared" si="2"/>
        <v>-3.766488196561113E-3</v>
      </c>
      <c r="K30" s="15">
        <f t="shared" si="3"/>
        <v>-3.766488196561113E-3</v>
      </c>
      <c r="O30" s="15">
        <f t="shared" ca="1" si="4"/>
        <v>4.1530747164115235E-2</v>
      </c>
      <c r="Q30" s="59">
        <f t="shared" si="5"/>
        <v>36952.980000000003</v>
      </c>
      <c r="R30" s="59"/>
      <c r="S30" s="60"/>
    </row>
    <row r="31" spans="1:19" s="15" customFormat="1" ht="12.95" customHeight="1">
      <c r="A31" s="19" t="s">
        <v>55</v>
      </c>
      <c r="B31" s="21" t="s">
        <v>35</v>
      </c>
      <c r="C31" s="20">
        <v>51975.38667</v>
      </c>
      <c r="D31" s="20">
        <v>2.9999999999999997E-4</v>
      </c>
      <c r="E31" s="15">
        <f t="shared" si="0"/>
        <v>-1557.5099729354226</v>
      </c>
      <c r="F31" s="15">
        <f t="shared" si="1"/>
        <v>-1557.5</v>
      </c>
      <c r="G31" s="15">
        <f t="shared" si="2"/>
        <v>-4.3296204094076529E-3</v>
      </c>
      <c r="K31" s="15">
        <f t="shared" si="3"/>
        <v>-4.3296204094076529E-3</v>
      </c>
      <c r="O31" s="15">
        <f t="shared" ca="1" si="4"/>
        <v>4.1527132955841005E-2</v>
      </c>
      <c r="Q31" s="59">
        <f t="shared" si="5"/>
        <v>36956.88667</v>
      </c>
      <c r="R31" s="59"/>
    </row>
    <row r="32" spans="1:19" s="15" customFormat="1" ht="12.95" customHeight="1">
      <c r="A32" s="19" t="s">
        <v>44</v>
      </c>
      <c r="B32" s="21" t="s">
        <v>35</v>
      </c>
      <c r="C32" s="20">
        <v>51975.38730000006</v>
      </c>
      <c r="D32" s="20">
        <v>2.9999999999999997E-4</v>
      </c>
      <c r="E32" s="15">
        <f t="shared" si="0"/>
        <v>-1557.5085217805126</v>
      </c>
      <c r="F32" s="15">
        <f t="shared" si="1"/>
        <v>-1557.5</v>
      </c>
      <c r="G32" s="15">
        <f t="shared" si="2"/>
        <v>-3.6996203489252366E-3</v>
      </c>
      <c r="K32" s="15">
        <f t="shared" si="3"/>
        <v>-3.6996203489252366E-3</v>
      </c>
      <c r="O32" s="15">
        <f t="shared" ca="1" si="4"/>
        <v>4.1527132955841005E-2</v>
      </c>
      <c r="Q32" s="59">
        <f t="shared" si="5"/>
        <v>36956.88730000006</v>
      </c>
      <c r="R32" s="59"/>
      <c r="S32" s="60"/>
    </row>
    <row r="33" spans="1:19" s="15" customFormat="1" ht="12.95" customHeight="1">
      <c r="A33" s="19" t="s">
        <v>55</v>
      </c>
      <c r="B33" s="21" t="s">
        <v>36</v>
      </c>
      <c r="C33" s="20">
        <v>51975.602939999997</v>
      </c>
      <c r="D33" s="20">
        <v>2.0000000000000001E-4</v>
      </c>
      <c r="E33" s="15">
        <f t="shared" si="0"/>
        <v>-1557.0118122334341</v>
      </c>
      <c r="F33" s="15">
        <f t="shared" si="1"/>
        <v>-1557</v>
      </c>
      <c r="G33" s="15">
        <f t="shared" si="2"/>
        <v>-5.1281277628731914E-3</v>
      </c>
      <c r="K33" s="15">
        <f t="shared" si="3"/>
        <v>-5.1281277628731914E-3</v>
      </c>
      <c r="O33" s="15">
        <f t="shared" ca="1" si="4"/>
        <v>4.1526932166492433E-2</v>
      </c>
      <c r="Q33" s="59">
        <f t="shared" si="5"/>
        <v>36957.102939999997</v>
      </c>
      <c r="R33" s="59"/>
    </row>
    <row r="34" spans="1:19" s="15" customFormat="1" ht="12.95" customHeight="1">
      <c r="A34" s="19" t="s">
        <v>44</v>
      </c>
      <c r="B34" s="21" t="s">
        <v>36</v>
      </c>
      <c r="C34" s="20">
        <v>51975.603999999817</v>
      </c>
      <c r="D34" s="20">
        <v>5.9999999999999995E-4</v>
      </c>
      <c r="E34" s="15">
        <f t="shared" si="0"/>
        <v>-1557.0093706083603</v>
      </c>
      <c r="F34" s="15">
        <f t="shared" si="1"/>
        <v>-1557</v>
      </c>
      <c r="G34" s="15">
        <f t="shared" si="2"/>
        <v>-4.0681279424461536E-3</v>
      </c>
      <c r="K34" s="15">
        <f t="shared" si="3"/>
        <v>-4.0681279424461536E-3</v>
      </c>
      <c r="O34" s="15">
        <f t="shared" ca="1" si="4"/>
        <v>4.1526932166492433E-2</v>
      </c>
      <c r="Q34" s="59">
        <f t="shared" si="5"/>
        <v>36957.103999999817</v>
      </c>
      <c r="R34" s="59"/>
      <c r="S34" s="60"/>
    </row>
    <row r="35" spans="1:19" s="15" customFormat="1" ht="12.95" customHeight="1">
      <c r="A35" s="19" t="s">
        <v>44</v>
      </c>
      <c r="B35" s="21" t="s">
        <v>36</v>
      </c>
      <c r="C35" s="20">
        <v>51980.387000000104</v>
      </c>
      <c r="D35" s="20">
        <v>4.0000000000000001E-3</v>
      </c>
      <c r="E35" s="15">
        <f t="shared" si="0"/>
        <v>-1545.9921114518179</v>
      </c>
      <c r="F35" s="15">
        <f t="shared" si="1"/>
        <v>-1546</v>
      </c>
      <c r="G35" s="15">
        <f t="shared" si="2"/>
        <v>3.4247107614646666E-3</v>
      </c>
      <c r="K35" s="15">
        <f t="shared" si="3"/>
        <v>3.4247107614646666E-3</v>
      </c>
      <c r="O35" s="15">
        <f t="shared" ca="1" si="4"/>
        <v>4.1522514800823931E-2</v>
      </c>
      <c r="Q35" s="59">
        <f t="shared" si="5"/>
        <v>36961.887000000104</v>
      </c>
      <c r="R35" s="59"/>
      <c r="S35" s="60"/>
    </row>
    <row r="36" spans="1:19" s="15" customFormat="1" ht="12.95" customHeight="1">
      <c r="A36" s="20" t="s">
        <v>52</v>
      </c>
      <c r="B36" s="21" t="s">
        <v>36</v>
      </c>
      <c r="C36" s="20">
        <v>52000.351799999997</v>
      </c>
      <c r="D36" s="20" t="s">
        <v>53</v>
      </c>
      <c r="E36" s="15">
        <f t="shared" si="0"/>
        <v>-1500.0047864269036</v>
      </c>
      <c r="F36" s="15">
        <f t="shared" si="1"/>
        <v>-1500</v>
      </c>
      <c r="G36" s="15">
        <f t="shared" si="2"/>
        <v>-2.0779650876647793E-3</v>
      </c>
      <c r="K36" s="15">
        <f t="shared" si="3"/>
        <v>-2.0779650876647793E-3</v>
      </c>
      <c r="O36" s="15">
        <f t="shared" ca="1" si="4"/>
        <v>4.1504042180755644E-2</v>
      </c>
      <c r="Q36" s="59">
        <f t="shared" si="5"/>
        <v>36981.851799999997</v>
      </c>
      <c r="R36" s="59"/>
    </row>
    <row r="37" spans="1:19" s="15" customFormat="1" ht="12.95" customHeight="1">
      <c r="A37" s="19" t="s">
        <v>44</v>
      </c>
      <c r="B37" s="21" t="s">
        <v>36</v>
      </c>
      <c r="C37" s="20">
        <v>52000.351999999955</v>
      </c>
      <c r="D37" s="20">
        <v>4.0000000000000001E-3</v>
      </c>
      <c r="E37" s="15">
        <f t="shared" si="0"/>
        <v>-1500.0043257429447</v>
      </c>
      <c r="F37" s="15">
        <f t="shared" si="1"/>
        <v>-1500</v>
      </c>
      <c r="G37" s="15">
        <f t="shared" si="2"/>
        <v>-1.8779651290969923E-3</v>
      </c>
      <c r="K37" s="15">
        <f t="shared" si="3"/>
        <v>-1.8779651290969923E-3</v>
      </c>
      <c r="O37" s="15">
        <f t="shared" ca="1" si="4"/>
        <v>4.1504042180755644E-2</v>
      </c>
      <c r="Q37" s="59">
        <f t="shared" si="5"/>
        <v>36981.851999999955</v>
      </c>
      <c r="R37" s="59"/>
      <c r="S37" s="60"/>
    </row>
    <row r="38" spans="1:19" s="15" customFormat="1" ht="12.95" customHeight="1">
      <c r="A38" s="20" t="s">
        <v>52</v>
      </c>
      <c r="B38" s="21" t="s">
        <v>35</v>
      </c>
      <c r="C38" s="20">
        <v>52005.333500000001</v>
      </c>
      <c r="D38" s="20" t="s">
        <v>53</v>
      </c>
      <c r="E38" s="15">
        <f t="shared" si="0"/>
        <v>-1488.5298376631779</v>
      </c>
      <c r="F38" s="15">
        <f t="shared" si="1"/>
        <v>-1488.5</v>
      </c>
      <c r="G38" s="15">
        <f t="shared" si="2"/>
        <v>-1.2953634017321747E-2</v>
      </c>
      <c r="K38" s="15">
        <f t="shared" si="3"/>
        <v>-1.2953634017321747E-2</v>
      </c>
      <c r="O38" s="15">
        <f t="shared" ca="1" si="4"/>
        <v>4.1499424025738571E-2</v>
      </c>
      <c r="Q38" s="59">
        <f t="shared" si="5"/>
        <v>36986.833500000001</v>
      </c>
      <c r="R38" s="59"/>
    </row>
    <row r="39" spans="1:19" s="15" customFormat="1" ht="12.95" customHeight="1">
      <c r="A39" s="19" t="s">
        <v>44</v>
      </c>
      <c r="B39" s="21" t="s">
        <v>35</v>
      </c>
      <c r="C39" s="20">
        <v>52005.333999999799</v>
      </c>
      <c r="D39" s="20">
        <v>4.0000000000000001E-3</v>
      </c>
      <c r="E39" s="15">
        <f t="shared" si="0"/>
        <v>-1488.5286859535072</v>
      </c>
      <c r="F39" s="15">
        <f t="shared" si="1"/>
        <v>-1488.5</v>
      </c>
      <c r="G39" s="15">
        <f t="shared" si="2"/>
        <v>-1.2453634219127707E-2</v>
      </c>
      <c r="K39" s="15">
        <f t="shared" si="3"/>
        <v>-1.2453634219127707E-2</v>
      </c>
      <c r="O39" s="15">
        <f t="shared" ca="1" si="4"/>
        <v>4.1499424025738571E-2</v>
      </c>
      <c r="Q39" s="59">
        <f t="shared" si="5"/>
        <v>36986.833999999799</v>
      </c>
      <c r="R39" s="59"/>
      <c r="S39" s="60"/>
    </row>
    <row r="40" spans="1:19" s="15" customFormat="1" ht="12.95" customHeight="1">
      <c r="A40" s="20" t="s">
        <v>52</v>
      </c>
      <c r="B40" s="21" t="s">
        <v>35</v>
      </c>
      <c r="C40" s="20">
        <v>52014.440499999997</v>
      </c>
      <c r="D40" s="20" t="s">
        <v>53</v>
      </c>
      <c r="E40" s="15">
        <f t="shared" si="0"/>
        <v>-1467.5525892557816</v>
      </c>
      <c r="F40" s="15">
        <f t="shared" si="1"/>
        <v>-1467.5</v>
      </c>
      <c r="G40" s="15">
        <f t="shared" si="2"/>
        <v>-2.2830942507425789E-2</v>
      </c>
      <c r="K40" s="15">
        <f t="shared" si="3"/>
        <v>-2.2830942507425789E-2</v>
      </c>
      <c r="O40" s="15">
        <f t="shared" ca="1" si="4"/>
        <v>4.1490990873098696E-2</v>
      </c>
      <c r="Q40" s="59">
        <f t="shared" si="5"/>
        <v>36995.940499999997</v>
      </c>
      <c r="R40" s="59"/>
    </row>
    <row r="41" spans="1:19" s="15" customFormat="1" ht="12.95" customHeight="1">
      <c r="A41" s="19" t="s">
        <v>55</v>
      </c>
      <c r="B41" s="21" t="s">
        <v>35</v>
      </c>
      <c r="C41" s="20">
        <v>52024.445440000003</v>
      </c>
      <c r="D41" s="20">
        <v>4.0000000000000002E-4</v>
      </c>
      <c r="E41" s="15">
        <f t="shared" si="0"/>
        <v>-1444.5070076502795</v>
      </c>
      <c r="F41" s="15">
        <f t="shared" si="1"/>
        <v>-1444.5</v>
      </c>
      <c r="G41" s="15">
        <f t="shared" si="2"/>
        <v>-3.0422803756664507E-3</v>
      </c>
      <c r="K41" s="15">
        <f t="shared" si="3"/>
        <v>-3.0422803756664507E-3</v>
      </c>
      <c r="O41" s="15">
        <f t="shared" ca="1" si="4"/>
        <v>4.1481754563064549E-2</v>
      </c>
      <c r="Q41" s="59">
        <f t="shared" si="5"/>
        <v>37005.945440000003</v>
      </c>
      <c r="R41" s="59"/>
    </row>
    <row r="42" spans="1:19" s="15" customFormat="1" ht="12.95" customHeight="1">
      <c r="A42" s="19" t="s">
        <v>44</v>
      </c>
      <c r="B42" s="21" t="s">
        <v>35</v>
      </c>
      <c r="C42" s="20">
        <v>52024.44560000021</v>
      </c>
      <c r="D42" s="20">
        <v>2.0000000000000001E-4</v>
      </c>
      <c r="E42" s="15">
        <f t="shared" si="0"/>
        <v>-1444.5066391025593</v>
      </c>
      <c r="F42" s="15">
        <f t="shared" si="1"/>
        <v>-1444.5</v>
      </c>
      <c r="G42" s="15">
        <f t="shared" si="2"/>
        <v>-2.8822801687056199E-3</v>
      </c>
      <c r="K42" s="15">
        <f t="shared" si="3"/>
        <v>-2.8822801687056199E-3</v>
      </c>
      <c r="O42" s="15">
        <f t="shared" ca="1" si="4"/>
        <v>4.1481754563064549E-2</v>
      </c>
      <c r="Q42" s="59">
        <f t="shared" si="5"/>
        <v>37005.94560000021</v>
      </c>
      <c r="R42" s="59"/>
      <c r="S42" s="60"/>
    </row>
    <row r="43" spans="1:19" s="15" customFormat="1" ht="12.95" customHeight="1">
      <c r="A43" s="19" t="s">
        <v>44</v>
      </c>
      <c r="B43" s="21" t="s">
        <v>35</v>
      </c>
      <c r="C43" s="20">
        <v>52024.446599999908</v>
      </c>
      <c r="D43" s="20">
        <v>6.9999999999999999E-4</v>
      </c>
      <c r="E43" s="15">
        <f t="shared" si="0"/>
        <v>-1444.5043356829835</v>
      </c>
      <c r="F43" s="15">
        <f t="shared" si="1"/>
        <v>-1444.5</v>
      </c>
      <c r="G43" s="15">
        <f t="shared" si="2"/>
        <v>-1.882280470454134E-3</v>
      </c>
      <c r="K43" s="15">
        <f t="shared" si="3"/>
        <v>-1.882280470454134E-3</v>
      </c>
      <c r="O43" s="15">
        <f t="shared" ca="1" si="4"/>
        <v>4.1481754563064549E-2</v>
      </c>
      <c r="Q43" s="59">
        <f t="shared" si="5"/>
        <v>37005.946599999908</v>
      </c>
      <c r="R43" s="59"/>
      <c r="S43" s="60"/>
    </row>
    <row r="44" spans="1:19" s="15" customFormat="1" ht="12.95" customHeight="1">
      <c r="A44" s="19" t="s">
        <v>34</v>
      </c>
      <c r="B44" s="61" t="s">
        <v>35</v>
      </c>
      <c r="C44" s="62">
        <v>52576.6711</v>
      </c>
      <c r="D44" s="62">
        <v>1.1999999999999999E-3</v>
      </c>
      <c r="E44" s="15">
        <f t="shared" si="0"/>
        <v>-172.49922827585499</v>
      </c>
      <c r="F44" s="15">
        <f t="shared" si="1"/>
        <v>-172.5</v>
      </c>
      <c r="G44" s="15">
        <f t="shared" si="2"/>
        <v>3.3503401937196031E-4</v>
      </c>
      <c r="K44" s="15">
        <f t="shared" si="3"/>
        <v>3.3503401937196031E-4</v>
      </c>
      <c r="O44" s="15">
        <f t="shared" ca="1" si="4"/>
        <v>4.0970946460306593E-2</v>
      </c>
      <c r="Q44" s="59">
        <f t="shared" si="5"/>
        <v>37558.1711</v>
      </c>
      <c r="R44" s="59"/>
    </row>
    <row r="45" spans="1:19" s="15" customFormat="1" ht="12.95" customHeight="1">
      <c r="A45" s="19" t="s">
        <v>34</v>
      </c>
      <c r="B45" s="61" t="s">
        <v>35</v>
      </c>
      <c r="C45" s="62">
        <v>52640.489000000001</v>
      </c>
      <c r="D45" s="62">
        <v>5.0000000000000001E-4</v>
      </c>
      <c r="E45" s="15">
        <f t="shared" si="0"/>
        <v>-25.499783767351108</v>
      </c>
      <c r="F45" s="15">
        <f t="shared" si="1"/>
        <v>-25.5</v>
      </c>
      <c r="G45" s="15">
        <f t="shared" si="2"/>
        <v>9.387459431309253E-5</v>
      </c>
      <c r="K45" s="15">
        <f t="shared" si="3"/>
        <v>9.387459431309253E-5</v>
      </c>
      <c r="O45" s="15">
        <f t="shared" ca="1" si="4"/>
        <v>4.0911914391827495E-2</v>
      </c>
      <c r="Q45" s="59">
        <f t="shared" si="5"/>
        <v>37621.989000000001</v>
      </c>
      <c r="R45" s="59"/>
    </row>
    <row r="46" spans="1:19" s="15" customFormat="1" ht="12.95" customHeight="1">
      <c r="A46" s="19" t="s">
        <v>34</v>
      </c>
      <c r="B46" s="61" t="s">
        <v>36</v>
      </c>
      <c r="C46" s="62">
        <v>52651.559399999998</v>
      </c>
      <c r="D46" s="62">
        <v>5.9999999999999995E-4</v>
      </c>
      <c r="E46" s="15">
        <f t="shared" si="0"/>
        <v>0</v>
      </c>
      <c r="F46" s="15">
        <f t="shared" si="1"/>
        <v>0</v>
      </c>
      <c r="G46" s="15">
        <f t="shared" si="2"/>
        <v>0</v>
      </c>
      <c r="K46" s="15">
        <f t="shared" si="3"/>
        <v>0</v>
      </c>
      <c r="O46" s="15">
        <f t="shared" ca="1" si="4"/>
        <v>4.0901674135050504E-2</v>
      </c>
      <c r="Q46" s="59">
        <f t="shared" si="5"/>
        <v>37633.059399999998</v>
      </c>
      <c r="R46" s="59"/>
    </row>
    <row r="47" spans="1:19" s="15" customFormat="1" ht="12.95" customHeight="1">
      <c r="A47" s="19" t="s">
        <v>34</v>
      </c>
      <c r="B47" s="61" t="s">
        <v>35</v>
      </c>
      <c r="C47" s="62">
        <v>52930.4928</v>
      </c>
      <c r="D47" s="62">
        <v>8.0000000000000004E-4</v>
      </c>
      <c r="E47" s="15">
        <f t="shared" si="0"/>
        <v>642.50084780081136</v>
      </c>
      <c r="F47" s="15">
        <f t="shared" si="1"/>
        <v>642.5</v>
      </c>
      <c r="G47" s="15">
        <f t="shared" si="2"/>
        <v>3.6806171556236222E-4</v>
      </c>
      <c r="K47" s="15">
        <f t="shared" si="3"/>
        <v>3.6806171556236222E-4</v>
      </c>
      <c r="O47" s="15">
        <f t="shared" ca="1" si="4"/>
        <v>4.0643659822140139E-2</v>
      </c>
      <c r="Q47" s="59">
        <f t="shared" si="5"/>
        <v>37911.9928</v>
      </c>
      <c r="R47" s="59"/>
    </row>
    <row r="48" spans="1:19" s="15" customFormat="1" ht="12.95" customHeight="1">
      <c r="A48" s="19" t="s">
        <v>34</v>
      </c>
      <c r="B48" s="61" t="s">
        <v>36</v>
      </c>
      <c r="C48" s="62">
        <v>53047.493600000002</v>
      </c>
      <c r="D48" s="62">
        <v>2.9999999999999997E-4</v>
      </c>
      <c r="E48" s="15">
        <f t="shared" si="0"/>
        <v>912.00286223642115</v>
      </c>
      <c r="F48" s="15">
        <f t="shared" si="1"/>
        <v>912</v>
      </c>
      <c r="G48" s="15">
        <f t="shared" si="2"/>
        <v>1.2426027751644142E-3</v>
      </c>
      <c r="K48" s="15">
        <f t="shared" si="3"/>
        <v>1.2426027751644142E-3</v>
      </c>
      <c r="O48" s="15">
        <f t="shared" ca="1" si="4"/>
        <v>4.0535434363261784E-2</v>
      </c>
      <c r="Q48" s="59">
        <f t="shared" si="5"/>
        <v>38028.993600000002</v>
      </c>
      <c r="R48" s="59"/>
    </row>
    <row r="49" spans="1:18" s="15" customFormat="1" ht="12.95" customHeight="1">
      <c r="A49" s="19" t="s">
        <v>37</v>
      </c>
      <c r="B49" s="61"/>
      <c r="C49" s="20">
        <v>53446.464099999997</v>
      </c>
      <c r="D49" s="20">
        <v>5.9999999999999995E-4</v>
      </c>
      <c r="E49" s="15">
        <f t="shared" si="0"/>
        <v>1830.9995994414649</v>
      </c>
      <c r="F49" s="15">
        <f t="shared" si="1"/>
        <v>1831</v>
      </c>
      <c r="G49" s="15">
        <f t="shared" si="2"/>
        <v>-1.7389728600392118E-4</v>
      </c>
      <c r="J49" s="15">
        <f>+G49</f>
        <v>-1.7389728600392118E-4</v>
      </c>
      <c r="O49" s="15">
        <f t="shared" ca="1" si="4"/>
        <v>4.0166383540593098E-2</v>
      </c>
      <c r="Q49" s="59">
        <f t="shared" si="5"/>
        <v>38427.964099999997</v>
      </c>
      <c r="R49" s="59"/>
    </row>
    <row r="50" spans="1:18" s="15" customFormat="1" ht="12.95" customHeight="1">
      <c r="A50" s="19" t="s">
        <v>43</v>
      </c>
      <c r="B50" s="61" t="s">
        <v>36</v>
      </c>
      <c r="C50" s="62">
        <v>53684.375800000002</v>
      </c>
      <c r="D50" s="62">
        <v>2.0000000000000001E-4</v>
      </c>
      <c r="E50" s="15">
        <f t="shared" si="0"/>
        <v>2379.0102319140697</v>
      </c>
      <c r="F50" s="15">
        <f t="shared" si="1"/>
        <v>2379</v>
      </c>
      <c r="G50" s="15">
        <f t="shared" si="2"/>
        <v>4.4420526319299825E-3</v>
      </c>
      <c r="K50" s="15">
        <f t="shared" ref="K50:K97" si="6">+G50</f>
        <v>4.4420526319299825E-3</v>
      </c>
      <c r="O50" s="15">
        <f t="shared" ca="1" si="4"/>
        <v>3.9946318414562157E-2</v>
      </c>
      <c r="Q50" s="59">
        <f t="shared" si="5"/>
        <v>38665.875800000002</v>
      </c>
      <c r="R50" s="59"/>
    </row>
    <row r="51" spans="1:18" s="15" customFormat="1" ht="12.95" customHeight="1">
      <c r="A51" s="63" t="s">
        <v>42</v>
      </c>
      <c r="B51" s="61" t="s">
        <v>35</v>
      </c>
      <c r="C51" s="20">
        <v>54091.821000000004</v>
      </c>
      <c r="D51" s="20">
        <v>2.9999999999999997E-4</v>
      </c>
      <c r="E51" s="15">
        <f t="shared" si="0"/>
        <v>3317.5277648892197</v>
      </c>
      <c r="F51" s="15">
        <f t="shared" si="1"/>
        <v>3317.5</v>
      </c>
      <c r="G51" s="15">
        <f t="shared" si="2"/>
        <v>1.2053766120516229E-2</v>
      </c>
      <c r="K51" s="15">
        <f t="shared" si="6"/>
        <v>1.2053766120516229E-2</v>
      </c>
      <c r="O51" s="15">
        <f t="shared" ca="1" si="4"/>
        <v>3.956943680729931E-2</v>
      </c>
      <c r="Q51" s="59">
        <f t="shared" si="5"/>
        <v>39073.321000000004</v>
      </c>
      <c r="R51" s="59"/>
    </row>
    <row r="52" spans="1:18" s="15" customFormat="1" ht="12.95" customHeight="1">
      <c r="A52" s="19" t="s">
        <v>55</v>
      </c>
      <c r="B52" s="21" t="s">
        <v>36</v>
      </c>
      <c r="C52" s="20">
        <v>54830.511599999998</v>
      </c>
      <c r="D52" s="20">
        <v>1E-4</v>
      </c>
      <c r="E52" s="15">
        <f t="shared" si="0"/>
        <v>5019.0426668783093</v>
      </c>
      <c r="F52" s="15">
        <f t="shared" si="1"/>
        <v>5019</v>
      </c>
      <c r="G52" s="15">
        <f t="shared" si="2"/>
        <v>1.8523271173762623E-2</v>
      </c>
      <c r="K52" s="15">
        <f t="shared" si="6"/>
        <v>1.8523271173762623E-2</v>
      </c>
      <c r="O52" s="15">
        <f t="shared" ca="1" si="4"/>
        <v>3.8886150654121113E-2</v>
      </c>
      <c r="Q52" s="59">
        <f t="shared" si="5"/>
        <v>39812.011599999998</v>
      </c>
      <c r="R52" s="59"/>
    </row>
    <row r="53" spans="1:18" s="15" customFormat="1" ht="12.95" customHeight="1">
      <c r="A53" s="20" t="s">
        <v>54</v>
      </c>
      <c r="B53" s="21" t="s">
        <v>36</v>
      </c>
      <c r="C53" s="20">
        <v>54852.650600000001</v>
      </c>
      <c r="D53" s="20">
        <v>6.9999999999999999E-4</v>
      </c>
      <c r="E53" s="15">
        <f t="shared" ref="E53:E84" si="7">+(C53-C$7)/C$8</f>
        <v>5070.0380882565451</v>
      </c>
      <c r="F53" s="15">
        <f t="shared" ref="F53:F84" si="8">ROUND(2*E53,0)/2</f>
        <v>5070</v>
      </c>
      <c r="G53" s="15">
        <f t="shared" ref="G53:G84" si="9">+C53-(C$7+F53*C$8)</f>
        <v>1.6535521994228475E-2</v>
      </c>
      <c r="K53" s="15">
        <f t="shared" si="6"/>
        <v>1.6535521994228475E-2</v>
      </c>
      <c r="O53" s="15">
        <f t="shared" ref="O53:O84" ca="1" si="10">+C$11+C$12*$F53</f>
        <v>3.8865670140567139E-2</v>
      </c>
      <c r="Q53" s="59">
        <f t="shared" ref="Q53:Q84" si="11">+C53-15018.5</f>
        <v>39834.150600000001</v>
      </c>
      <c r="R53" s="59"/>
    </row>
    <row r="54" spans="1:18" s="15" customFormat="1" ht="12.95" customHeight="1">
      <c r="A54" s="19" t="s">
        <v>59</v>
      </c>
      <c r="B54" s="21" t="s">
        <v>36</v>
      </c>
      <c r="C54" s="20">
        <v>55093.595329999996</v>
      </c>
      <c r="D54" s="20">
        <v>1E-4</v>
      </c>
      <c r="E54" s="15">
        <f t="shared" si="7"/>
        <v>5625.0350635134837</v>
      </c>
      <c r="F54" s="15">
        <f t="shared" si="8"/>
        <v>5625</v>
      </c>
      <c r="G54" s="15">
        <f t="shared" si="9"/>
        <v>1.5222369067487307E-2</v>
      </c>
      <c r="K54" s="15">
        <f t="shared" si="6"/>
        <v>1.5222369067487307E-2</v>
      </c>
      <c r="O54" s="15">
        <f t="shared" ca="1" si="10"/>
        <v>3.864279396365624E-2</v>
      </c>
      <c r="Q54" s="59">
        <f t="shared" si="11"/>
        <v>40075.095329999996</v>
      </c>
      <c r="R54" s="59"/>
    </row>
    <row r="55" spans="1:18" s="15" customFormat="1" ht="12.95" customHeight="1">
      <c r="A55" s="64" t="s">
        <v>166</v>
      </c>
      <c r="B55" s="65" t="s">
        <v>36</v>
      </c>
      <c r="C55" s="64">
        <v>55162.190999999999</v>
      </c>
      <c r="D55" s="64" t="s">
        <v>53</v>
      </c>
      <c r="E55" s="15">
        <f t="shared" si="7"/>
        <v>5783.0397202898539</v>
      </c>
      <c r="F55" s="15">
        <f t="shared" si="8"/>
        <v>5783</v>
      </c>
      <c r="G55" s="15">
        <f t="shared" si="9"/>
        <v>1.7244048060092609E-2</v>
      </c>
      <c r="K55" s="15">
        <f t="shared" si="6"/>
        <v>1.7244048060092609E-2</v>
      </c>
      <c r="O55" s="15">
        <f t="shared" ca="1" si="10"/>
        <v>3.8579344529508633E-2</v>
      </c>
      <c r="Q55" s="59">
        <f t="shared" si="11"/>
        <v>40143.690999999999</v>
      </c>
    </row>
    <row r="56" spans="1:18" s="15" customFormat="1" ht="12.95" customHeight="1">
      <c r="A56" s="64" t="s">
        <v>171</v>
      </c>
      <c r="B56" s="65" t="s">
        <v>36</v>
      </c>
      <c r="C56" s="64">
        <v>55245.978499999997</v>
      </c>
      <c r="D56" s="64" t="s">
        <v>53</v>
      </c>
      <c r="E56" s="15">
        <f t="shared" si="7"/>
        <v>5976.0375462408128</v>
      </c>
      <c r="F56" s="15">
        <f t="shared" si="8"/>
        <v>5976</v>
      </c>
      <c r="G56" s="15">
        <f t="shared" si="9"/>
        <v>1.630021289747674E-2</v>
      </c>
      <c r="K56" s="15">
        <f t="shared" si="6"/>
        <v>1.630021289747674E-2</v>
      </c>
      <c r="O56" s="15">
        <f t="shared" ca="1" si="10"/>
        <v>3.8501839840961241E-2</v>
      </c>
      <c r="Q56" s="59">
        <f t="shared" si="11"/>
        <v>40227.478499999997</v>
      </c>
    </row>
    <row r="57" spans="1:18" s="15" customFormat="1" ht="12.95" customHeight="1">
      <c r="A57" s="64" t="s">
        <v>171</v>
      </c>
      <c r="B57" s="65" t="s">
        <v>35</v>
      </c>
      <c r="C57" s="64">
        <v>55246.194799999997</v>
      </c>
      <c r="D57" s="64" t="s">
        <v>53</v>
      </c>
      <c r="E57" s="15">
        <f t="shared" si="7"/>
        <v>5976.5357760454162</v>
      </c>
      <c r="F57" s="15">
        <f t="shared" si="8"/>
        <v>5976.5</v>
      </c>
      <c r="G57" s="15">
        <f t="shared" si="9"/>
        <v>1.5531705554167274E-2</v>
      </c>
      <c r="K57" s="15">
        <f t="shared" si="6"/>
        <v>1.5531705554167274E-2</v>
      </c>
      <c r="O57" s="15">
        <f t="shared" ca="1" si="10"/>
        <v>3.850163905161267E-2</v>
      </c>
      <c r="Q57" s="59">
        <f t="shared" si="11"/>
        <v>40227.694799999997</v>
      </c>
    </row>
    <row r="58" spans="1:18" s="15" customFormat="1" ht="12.95" customHeight="1">
      <c r="A58" s="19" t="s">
        <v>59</v>
      </c>
      <c r="B58" s="65" t="s">
        <v>36</v>
      </c>
      <c r="C58" s="64">
        <v>55430.4859</v>
      </c>
      <c r="D58" s="64" t="s">
        <v>53</v>
      </c>
      <c r="E58" s="15">
        <f t="shared" si="7"/>
        <v>6401.0356315383215</v>
      </c>
      <c r="F58" s="15">
        <f t="shared" si="8"/>
        <v>6401</v>
      </c>
      <c r="G58" s="15">
        <f t="shared" si="9"/>
        <v>1.5468969679204747E-2</v>
      </c>
      <c r="K58" s="15">
        <f t="shared" si="6"/>
        <v>1.5468969679204747E-2</v>
      </c>
      <c r="O58" s="15">
        <f t="shared" ca="1" si="10"/>
        <v>3.8331168894678115E-2</v>
      </c>
      <c r="Q58" s="59">
        <f t="shared" si="11"/>
        <v>40411.9859</v>
      </c>
      <c r="R58" s="59"/>
    </row>
    <row r="59" spans="1:18" s="15" customFormat="1" ht="12.95" customHeight="1">
      <c r="A59" s="19" t="s">
        <v>59</v>
      </c>
      <c r="B59" s="21" t="s">
        <v>36</v>
      </c>
      <c r="C59" s="20">
        <v>55430.485930000003</v>
      </c>
      <c r="D59" s="20">
        <v>2.0000000000000001E-4</v>
      </c>
      <c r="E59" s="15">
        <f t="shared" si="7"/>
        <v>6401.0357006409358</v>
      </c>
      <c r="F59" s="15">
        <f t="shared" si="8"/>
        <v>6401</v>
      </c>
      <c r="G59" s="15">
        <f t="shared" si="9"/>
        <v>1.5498969682084862E-2</v>
      </c>
      <c r="K59" s="15">
        <f t="shared" si="6"/>
        <v>1.5498969682084862E-2</v>
      </c>
      <c r="O59" s="15">
        <f t="shared" ca="1" si="10"/>
        <v>3.8331168894678115E-2</v>
      </c>
      <c r="Q59" s="59">
        <f t="shared" si="11"/>
        <v>40411.985930000003</v>
      </c>
      <c r="R59" s="59"/>
    </row>
    <row r="60" spans="1:18" s="15" customFormat="1" ht="12.95" customHeight="1">
      <c r="A60" s="19" t="s">
        <v>58</v>
      </c>
      <c r="B60" s="21" t="s">
        <v>36</v>
      </c>
      <c r="C60" s="20">
        <v>55539.890800000001</v>
      </c>
      <c r="D60" s="20">
        <v>5.0000000000000001E-4</v>
      </c>
      <c r="E60" s="15">
        <f t="shared" si="7"/>
        <v>6653.041095937936</v>
      </c>
      <c r="F60" s="15">
        <f t="shared" si="8"/>
        <v>6653</v>
      </c>
      <c r="G60" s="15">
        <f t="shared" si="9"/>
        <v>1.7841267814219464E-2</v>
      </c>
      <c r="K60" s="15">
        <f t="shared" si="6"/>
        <v>1.7841267814219464E-2</v>
      </c>
      <c r="O60" s="15">
        <f t="shared" ca="1" si="10"/>
        <v>3.8229971062999656E-2</v>
      </c>
      <c r="Q60" s="59">
        <f t="shared" si="11"/>
        <v>40521.390800000001</v>
      </c>
      <c r="R60" s="59"/>
    </row>
    <row r="61" spans="1:18" s="15" customFormat="1" ht="12.95" customHeight="1">
      <c r="A61" s="20" t="s">
        <v>58</v>
      </c>
      <c r="B61" s="21" t="s">
        <v>36</v>
      </c>
      <c r="C61" s="20">
        <v>55539.890800000001</v>
      </c>
      <c r="D61" s="20">
        <v>5.0000000000000001E-4</v>
      </c>
      <c r="E61" s="15">
        <f t="shared" si="7"/>
        <v>6653.041095937936</v>
      </c>
      <c r="F61" s="15">
        <f t="shared" si="8"/>
        <v>6653</v>
      </c>
      <c r="G61" s="15">
        <f t="shared" si="9"/>
        <v>1.7841267814219464E-2</v>
      </c>
      <c r="K61" s="15">
        <f t="shared" si="6"/>
        <v>1.7841267814219464E-2</v>
      </c>
      <c r="O61" s="15">
        <f t="shared" ca="1" si="10"/>
        <v>3.8229971062999656E-2</v>
      </c>
      <c r="Q61" s="59">
        <f t="shared" si="11"/>
        <v>40521.390800000001</v>
      </c>
      <c r="R61" s="59"/>
    </row>
    <row r="62" spans="1:18" s="15" customFormat="1" ht="12.95" customHeight="1">
      <c r="A62" s="64" t="s">
        <v>189</v>
      </c>
      <c r="B62" s="65" t="s">
        <v>36</v>
      </c>
      <c r="C62" s="64">
        <v>55599.366800000003</v>
      </c>
      <c r="D62" s="64" t="s">
        <v>53</v>
      </c>
      <c r="E62" s="15">
        <f t="shared" si="7"/>
        <v>6790.0393199720684</v>
      </c>
      <c r="F62" s="15">
        <f t="shared" si="8"/>
        <v>6790</v>
      </c>
      <c r="G62" s="15">
        <f t="shared" si="9"/>
        <v>1.7070255293219816E-2</v>
      </c>
      <c r="K62" s="15">
        <f t="shared" si="6"/>
        <v>1.7070255293219816E-2</v>
      </c>
      <c r="O62" s="15">
        <f t="shared" ca="1" si="10"/>
        <v>3.8174954781491917E-2</v>
      </c>
      <c r="Q62" s="59">
        <f t="shared" si="11"/>
        <v>40580.866800000003</v>
      </c>
    </row>
    <row r="63" spans="1:18" s="15" customFormat="1" ht="12.95" customHeight="1">
      <c r="A63" s="64" t="s">
        <v>189</v>
      </c>
      <c r="B63" s="65" t="s">
        <v>35</v>
      </c>
      <c r="C63" s="64">
        <v>55601.322800000002</v>
      </c>
      <c r="D63" s="64" t="s">
        <v>53</v>
      </c>
      <c r="E63" s="15">
        <f t="shared" si="7"/>
        <v>6794.5448100220137</v>
      </c>
      <c r="F63" s="15">
        <f t="shared" si="8"/>
        <v>6794.5</v>
      </c>
      <c r="G63" s="15">
        <f t="shared" si="9"/>
        <v>1.9453689186775591E-2</v>
      </c>
      <c r="K63" s="15">
        <f t="shared" si="6"/>
        <v>1.9453689186775591E-2</v>
      </c>
      <c r="O63" s="15">
        <f t="shared" ca="1" si="10"/>
        <v>3.8173147677354802E-2</v>
      </c>
      <c r="Q63" s="59">
        <f t="shared" si="11"/>
        <v>40582.822800000002</v>
      </c>
    </row>
    <row r="64" spans="1:18" s="15" customFormat="1" ht="12.95" customHeight="1">
      <c r="A64" s="64" t="s">
        <v>199</v>
      </c>
      <c r="B64" s="65" t="s">
        <v>36</v>
      </c>
      <c r="C64" s="64">
        <v>55625.414400000001</v>
      </c>
      <c r="D64" s="64" t="s">
        <v>53</v>
      </c>
      <c r="E64" s="15">
        <f t="shared" si="7"/>
        <v>6850.0378898212693</v>
      </c>
      <c r="F64" s="15">
        <f t="shared" si="8"/>
        <v>6850</v>
      </c>
      <c r="G64" s="15">
        <f t="shared" si="9"/>
        <v>1.6449373892100994E-2</v>
      </c>
      <c r="K64" s="15">
        <f t="shared" si="6"/>
        <v>1.6449373892100994E-2</v>
      </c>
      <c r="O64" s="15">
        <f t="shared" ca="1" si="10"/>
        <v>3.8150860059663713E-2</v>
      </c>
      <c r="Q64" s="59">
        <f t="shared" si="11"/>
        <v>40606.914400000001</v>
      </c>
    </row>
    <row r="65" spans="1:18" s="15" customFormat="1" ht="12.95" customHeight="1">
      <c r="A65" s="63" t="s">
        <v>60</v>
      </c>
      <c r="B65" s="21"/>
      <c r="C65" s="20">
        <v>55840.967600000004</v>
      </c>
      <c r="D65" s="20">
        <v>2.0000000000000001E-4</v>
      </c>
      <c r="E65" s="15">
        <f t="shared" si="7"/>
        <v>7346.5475001661698</v>
      </c>
      <c r="F65" s="15">
        <f t="shared" si="8"/>
        <v>7346.5</v>
      </c>
      <c r="G65" s="15">
        <f t="shared" si="9"/>
        <v>2.0621580340957735E-2</v>
      </c>
      <c r="K65" s="15">
        <f t="shared" si="6"/>
        <v>2.0621580340957735E-2</v>
      </c>
      <c r="O65" s="15">
        <f t="shared" ca="1" si="10"/>
        <v>3.795147623653531E-2</v>
      </c>
      <c r="Q65" s="59">
        <f t="shared" si="11"/>
        <v>40822.467600000004</v>
      </c>
      <c r="R65" s="59"/>
    </row>
    <row r="66" spans="1:18" s="15" customFormat="1" ht="12.95" customHeight="1">
      <c r="A66" s="20" t="s">
        <v>61</v>
      </c>
      <c r="B66" s="21" t="s">
        <v>36</v>
      </c>
      <c r="C66" s="20">
        <v>55959.703300000001</v>
      </c>
      <c r="D66" s="20">
        <v>2.0000000000000001E-4</v>
      </c>
      <c r="E66" s="15">
        <f t="shared" si="7"/>
        <v>7620.0457184298157</v>
      </c>
      <c r="F66" s="15">
        <f t="shared" si="8"/>
        <v>7620</v>
      </c>
      <c r="G66" s="15">
        <f t="shared" si="9"/>
        <v>1.9848062634991948E-2</v>
      </c>
      <c r="K66" s="15">
        <f t="shared" si="6"/>
        <v>1.9848062634991948E-2</v>
      </c>
      <c r="O66" s="15">
        <f t="shared" ca="1" si="10"/>
        <v>3.7841644462868411E-2</v>
      </c>
      <c r="Q66" s="59">
        <f t="shared" si="11"/>
        <v>40941.203300000001</v>
      </c>
      <c r="R66" s="59"/>
    </row>
    <row r="67" spans="1:18" s="15" customFormat="1" ht="12.95" customHeight="1">
      <c r="A67" s="19" t="s">
        <v>63</v>
      </c>
      <c r="B67" s="21" t="s">
        <v>36</v>
      </c>
      <c r="C67" s="20">
        <v>56011.36522</v>
      </c>
      <c r="D67" s="20">
        <v>2.9999999999999997E-4</v>
      </c>
      <c r="E67" s="15">
        <f t="shared" si="7"/>
        <v>7739.0448321932317</v>
      </c>
      <c r="F67" s="15">
        <f t="shared" si="8"/>
        <v>7739</v>
      </c>
      <c r="G67" s="15">
        <f t="shared" si="9"/>
        <v>1.9463314529275522E-2</v>
      </c>
      <c r="K67" s="15">
        <f t="shared" si="6"/>
        <v>1.9463314529275522E-2</v>
      </c>
      <c r="O67" s="15">
        <f t="shared" ca="1" si="10"/>
        <v>3.7793856597909133E-2</v>
      </c>
      <c r="Q67" s="59">
        <f t="shared" si="11"/>
        <v>40992.86522</v>
      </c>
      <c r="R67" s="59"/>
    </row>
    <row r="68" spans="1:18" s="15" customFormat="1" ht="12.95" customHeight="1">
      <c r="A68" s="19" t="s">
        <v>63</v>
      </c>
      <c r="B68" s="21" t="s">
        <v>36</v>
      </c>
      <c r="C68" s="20">
        <v>56011.365720000002</v>
      </c>
      <c r="D68" s="20">
        <v>2.0000000000000001E-4</v>
      </c>
      <c r="E68" s="15">
        <f t="shared" si="7"/>
        <v>7739.045983903372</v>
      </c>
      <c r="F68" s="15">
        <f t="shared" si="8"/>
        <v>7739</v>
      </c>
      <c r="G68" s="15">
        <f t="shared" si="9"/>
        <v>1.9963314531196374E-2</v>
      </c>
      <c r="K68" s="15">
        <f t="shared" si="6"/>
        <v>1.9963314531196374E-2</v>
      </c>
      <c r="O68" s="15">
        <f t="shared" ca="1" si="10"/>
        <v>3.7793856597909133E-2</v>
      </c>
      <c r="Q68" s="59">
        <f t="shared" si="11"/>
        <v>40992.865720000002</v>
      </c>
      <c r="R68" s="59"/>
    </row>
    <row r="69" spans="1:18" s="15" customFormat="1" ht="12.95" customHeight="1">
      <c r="A69" s="19" t="s">
        <v>63</v>
      </c>
      <c r="B69" s="21" t="s">
        <v>36</v>
      </c>
      <c r="C69" s="20">
        <v>56011.366119999999</v>
      </c>
      <c r="D69" s="20">
        <v>2.0000000000000001E-4</v>
      </c>
      <c r="E69" s="15">
        <f t="shared" si="7"/>
        <v>7739.0469052714743</v>
      </c>
      <c r="F69" s="15">
        <f t="shared" si="8"/>
        <v>7739</v>
      </c>
      <c r="G69" s="15">
        <f t="shared" si="9"/>
        <v>2.0363314528367482E-2</v>
      </c>
      <c r="K69" s="15">
        <f t="shared" si="6"/>
        <v>2.0363314528367482E-2</v>
      </c>
      <c r="O69" s="15">
        <f t="shared" ca="1" si="10"/>
        <v>3.7793856597909133E-2</v>
      </c>
      <c r="Q69" s="59">
        <f t="shared" si="11"/>
        <v>40992.866119999999</v>
      </c>
      <c r="R69" s="59"/>
    </row>
    <row r="70" spans="1:18" s="15" customFormat="1" ht="12.95" customHeight="1">
      <c r="A70" s="64" t="s">
        <v>227</v>
      </c>
      <c r="B70" s="65" t="s">
        <v>35</v>
      </c>
      <c r="C70" s="64">
        <v>56231.261100000003</v>
      </c>
      <c r="D70" s="64" t="s">
        <v>53</v>
      </c>
      <c r="E70" s="15">
        <f t="shared" si="7"/>
        <v>8245.5574596803199</v>
      </c>
      <c r="F70" s="15">
        <f t="shared" si="8"/>
        <v>8245.5</v>
      </c>
      <c r="G70" s="15">
        <f t="shared" si="9"/>
        <v>2.4945374076196458E-2</v>
      </c>
      <c r="K70" s="15">
        <f t="shared" si="6"/>
        <v>2.4945374076196458E-2</v>
      </c>
      <c r="O70" s="15">
        <f t="shared" ca="1" si="10"/>
        <v>3.7590456987809363E-2</v>
      </c>
      <c r="Q70" s="59">
        <f t="shared" si="11"/>
        <v>41212.761100000003</v>
      </c>
    </row>
    <row r="71" spans="1:18" s="15" customFormat="1" ht="12.95" customHeight="1">
      <c r="A71" s="64" t="s">
        <v>227</v>
      </c>
      <c r="B71" s="65" t="s">
        <v>36</v>
      </c>
      <c r="C71" s="64">
        <v>56260.129500000003</v>
      </c>
      <c r="D71" s="64" t="s">
        <v>53</v>
      </c>
      <c r="E71" s="15">
        <f t="shared" si="7"/>
        <v>8312.0535174297784</v>
      </c>
      <c r="F71" s="15">
        <f t="shared" si="8"/>
        <v>8312</v>
      </c>
      <c r="G71" s="15">
        <f t="shared" si="9"/>
        <v>2.323389719822444E-2</v>
      </c>
      <c r="K71" s="15">
        <f t="shared" si="6"/>
        <v>2.323389719822444E-2</v>
      </c>
      <c r="O71" s="15">
        <f t="shared" ca="1" si="10"/>
        <v>3.7563752004449773E-2</v>
      </c>
      <c r="Q71" s="59">
        <f t="shared" si="11"/>
        <v>41241.629500000003</v>
      </c>
    </row>
    <row r="72" spans="1:18" s="15" customFormat="1" ht="12.95" customHeight="1">
      <c r="A72" s="64" t="s">
        <v>227</v>
      </c>
      <c r="B72" s="65" t="s">
        <v>35</v>
      </c>
      <c r="C72" s="64">
        <v>56260.3482</v>
      </c>
      <c r="D72" s="64" t="s">
        <v>53</v>
      </c>
      <c r="E72" s="15">
        <f t="shared" si="7"/>
        <v>8312.557275443025</v>
      </c>
      <c r="F72" s="15">
        <f t="shared" si="8"/>
        <v>8312.5</v>
      </c>
      <c r="G72" s="15">
        <f t="shared" si="9"/>
        <v>2.4865389852493536E-2</v>
      </c>
      <c r="K72" s="15">
        <f t="shared" si="6"/>
        <v>2.4865389852493536E-2</v>
      </c>
      <c r="O72" s="15">
        <f t="shared" ca="1" si="10"/>
        <v>3.7563551215101201E-2</v>
      </c>
      <c r="Q72" s="59">
        <f t="shared" si="11"/>
        <v>41241.8482</v>
      </c>
    </row>
    <row r="73" spans="1:18" s="15" customFormat="1" ht="12.95" customHeight="1">
      <c r="A73" s="19" t="s">
        <v>62</v>
      </c>
      <c r="B73" s="21" t="s">
        <v>36</v>
      </c>
      <c r="C73" s="20">
        <v>56261.866800000003</v>
      </c>
      <c r="D73" s="20">
        <v>1E-4</v>
      </c>
      <c r="E73" s="15">
        <f t="shared" si="7"/>
        <v>8316.0552494664753</v>
      </c>
      <c r="F73" s="15">
        <f t="shared" si="8"/>
        <v>8316</v>
      </c>
      <c r="G73" s="15">
        <f t="shared" si="9"/>
        <v>2.398583843751112E-2</v>
      </c>
      <c r="K73" s="15">
        <f t="shared" si="6"/>
        <v>2.398583843751112E-2</v>
      </c>
      <c r="O73" s="15">
        <f t="shared" ca="1" si="10"/>
        <v>3.7562145689661222E-2</v>
      </c>
      <c r="Q73" s="59">
        <f t="shared" si="11"/>
        <v>41243.366800000003</v>
      </c>
      <c r="R73" s="59"/>
    </row>
    <row r="74" spans="1:18" s="15" customFormat="1" ht="12.95" customHeight="1">
      <c r="A74" s="19" t="s">
        <v>63</v>
      </c>
      <c r="B74" s="21" t="s">
        <v>36</v>
      </c>
      <c r="C74" s="20">
        <v>56290.518360000002</v>
      </c>
      <c r="D74" s="20">
        <v>2.9999999999999997E-4</v>
      </c>
      <c r="E74" s="15">
        <f t="shared" si="7"/>
        <v>8382.0518335643792</v>
      </c>
      <c r="F74" s="15">
        <f t="shared" si="8"/>
        <v>8382</v>
      </c>
      <c r="G74" s="15">
        <f t="shared" si="9"/>
        <v>2.25028689019382E-2</v>
      </c>
      <c r="K74" s="15">
        <f t="shared" si="6"/>
        <v>2.25028689019382E-2</v>
      </c>
      <c r="O74" s="15">
        <f t="shared" ca="1" si="10"/>
        <v>3.7535641495650196E-2</v>
      </c>
      <c r="Q74" s="59">
        <f t="shared" si="11"/>
        <v>41272.018360000002</v>
      </c>
      <c r="R74" s="59"/>
    </row>
    <row r="75" spans="1:18" s="15" customFormat="1" ht="12.95" customHeight="1">
      <c r="A75" s="20" t="s">
        <v>64</v>
      </c>
      <c r="B75" s="21" t="s">
        <v>36</v>
      </c>
      <c r="C75" s="66">
        <v>56746.366759999997</v>
      </c>
      <c r="D75" s="20">
        <v>4.0000000000000002E-4</v>
      </c>
      <c r="E75" s="15">
        <f t="shared" si="7"/>
        <v>9432.0622785976338</v>
      </c>
      <c r="F75" s="15">
        <f t="shared" si="8"/>
        <v>9432</v>
      </c>
      <c r="G75" s="15">
        <f t="shared" si="9"/>
        <v>2.7037444458983373E-2</v>
      </c>
      <c r="K75" s="15">
        <f t="shared" si="6"/>
        <v>2.7037444458983373E-2</v>
      </c>
      <c r="O75" s="15">
        <f t="shared" ca="1" si="10"/>
        <v>3.7113983863656601E-2</v>
      </c>
      <c r="Q75" s="59">
        <f t="shared" si="11"/>
        <v>41727.866759999997</v>
      </c>
      <c r="R75" s="59"/>
    </row>
    <row r="76" spans="1:18" s="15" customFormat="1" ht="12.95" customHeight="1">
      <c r="A76" s="20" t="s">
        <v>64</v>
      </c>
      <c r="B76" s="21" t="s">
        <v>36</v>
      </c>
      <c r="C76" s="66">
        <v>56746.367389999999</v>
      </c>
      <c r="D76" s="20">
        <v>2.9999999999999997E-4</v>
      </c>
      <c r="E76" s="15">
        <f t="shared" si="7"/>
        <v>9432.0637297524099</v>
      </c>
      <c r="F76" s="15">
        <f t="shared" si="8"/>
        <v>9432</v>
      </c>
      <c r="G76" s="15">
        <f t="shared" si="9"/>
        <v>2.7667444461258128E-2</v>
      </c>
      <c r="K76" s="15">
        <f t="shared" si="6"/>
        <v>2.7667444461258128E-2</v>
      </c>
      <c r="O76" s="15">
        <f t="shared" ca="1" si="10"/>
        <v>3.7113983863656601E-2</v>
      </c>
      <c r="Q76" s="59">
        <f t="shared" si="11"/>
        <v>41727.867389999999</v>
      </c>
      <c r="R76" s="59"/>
    </row>
    <row r="77" spans="1:18" s="15" customFormat="1" ht="12.95" customHeight="1">
      <c r="A77" s="20" t="s">
        <v>64</v>
      </c>
      <c r="B77" s="21" t="s">
        <v>35</v>
      </c>
      <c r="C77" s="66">
        <v>56746.58556</v>
      </c>
      <c r="D77" s="20">
        <v>6.9999999999999999E-4</v>
      </c>
      <c r="E77" s="15">
        <f t="shared" si="7"/>
        <v>9432.5662669529192</v>
      </c>
      <c r="F77" s="15">
        <f t="shared" si="8"/>
        <v>9432.5</v>
      </c>
      <c r="G77" s="15">
        <f t="shared" si="9"/>
        <v>2.8768937110726256E-2</v>
      </c>
      <c r="K77" s="15">
        <f t="shared" si="6"/>
        <v>2.8768937110726256E-2</v>
      </c>
      <c r="O77" s="15">
        <f t="shared" ca="1" si="10"/>
        <v>3.7113783074308036E-2</v>
      </c>
      <c r="Q77" s="59">
        <f t="shared" si="11"/>
        <v>41728.08556</v>
      </c>
      <c r="R77" s="59"/>
    </row>
    <row r="78" spans="1:18" s="15" customFormat="1" ht="12.95" customHeight="1">
      <c r="A78" s="67" t="s">
        <v>247</v>
      </c>
      <c r="B78" s="68" t="s">
        <v>36</v>
      </c>
      <c r="C78" s="69">
        <v>57249.537080000002</v>
      </c>
      <c r="D78" s="69">
        <v>1E-4</v>
      </c>
      <c r="E78" s="15">
        <f t="shared" si="7"/>
        <v>10591.074993418471</v>
      </c>
      <c r="F78" s="15">
        <f t="shared" si="8"/>
        <v>10591</v>
      </c>
      <c r="G78" s="15">
        <f t="shared" si="9"/>
        <v>3.2557418817305006E-2</v>
      </c>
      <c r="K78" s="15">
        <f t="shared" si="6"/>
        <v>3.2557418817305006E-2</v>
      </c>
      <c r="O78" s="15">
        <f t="shared" ca="1" si="10"/>
        <v>3.66485541536751E-2</v>
      </c>
      <c r="Q78" s="59">
        <f t="shared" si="11"/>
        <v>42231.037080000002</v>
      </c>
      <c r="R78" s="59"/>
    </row>
    <row r="79" spans="1:18" s="15" customFormat="1" ht="12.95" customHeight="1">
      <c r="A79" s="70" t="s">
        <v>0</v>
      </c>
      <c r="B79" s="71" t="s">
        <v>36</v>
      </c>
      <c r="C79" s="72">
        <v>57278.412199999999</v>
      </c>
      <c r="D79" s="73">
        <v>3.8E-3</v>
      </c>
      <c r="E79" s="15">
        <f t="shared" si="7"/>
        <v>10657.586530152143</v>
      </c>
      <c r="F79" s="15">
        <f t="shared" si="8"/>
        <v>10657.5</v>
      </c>
      <c r="G79" s="15">
        <f t="shared" si="9"/>
        <v>3.7565941929642577E-2</v>
      </c>
      <c r="K79" s="15">
        <f t="shared" si="6"/>
        <v>3.7565941929642577E-2</v>
      </c>
      <c r="O79" s="15">
        <f t="shared" ca="1" si="10"/>
        <v>3.6621849170315503E-2</v>
      </c>
      <c r="Q79" s="59">
        <f t="shared" si="11"/>
        <v>42259.912199999999</v>
      </c>
      <c r="R79" s="59"/>
    </row>
    <row r="80" spans="1:18" s="15" customFormat="1" ht="12.95" customHeight="1">
      <c r="A80" s="70" t="s">
        <v>0</v>
      </c>
      <c r="B80" s="71" t="s">
        <v>36</v>
      </c>
      <c r="C80" s="72">
        <v>57278.624100000001</v>
      </c>
      <c r="D80" s="72">
        <v>1.5E-3</v>
      </c>
      <c r="E80" s="15">
        <f t="shared" si="7"/>
        <v>10658.074624907558</v>
      </c>
      <c r="F80" s="15">
        <f t="shared" si="8"/>
        <v>10658</v>
      </c>
      <c r="G80" s="15">
        <f t="shared" si="9"/>
        <v>3.2397434588347096E-2</v>
      </c>
      <c r="K80" s="15">
        <f t="shared" si="6"/>
        <v>3.2397434588347096E-2</v>
      </c>
      <c r="O80" s="15">
        <f t="shared" ca="1" si="10"/>
        <v>3.6621648380966938E-2</v>
      </c>
      <c r="Q80" s="59">
        <f t="shared" si="11"/>
        <v>42260.124100000001</v>
      </c>
      <c r="R80" s="59"/>
    </row>
    <row r="81" spans="1:18" s="15" customFormat="1" ht="12.95" customHeight="1">
      <c r="A81" s="70" t="s">
        <v>0</v>
      </c>
      <c r="B81" s="71" t="s">
        <v>36</v>
      </c>
      <c r="C81" s="72">
        <v>57297.2935</v>
      </c>
      <c r="D81" s="72">
        <v>2E-3</v>
      </c>
      <c r="E81" s="15">
        <f t="shared" si="7"/>
        <v>10701.078099313749</v>
      </c>
      <c r="F81" s="15">
        <f t="shared" si="8"/>
        <v>10701</v>
      </c>
      <c r="G81" s="15">
        <f t="shared" si="9"/>
        <v>3.3905802920344286E-2</v>
      </c>
      <c r="K81" s="15">
        <f t="shared" si="6"/>
        <v>3.3905802920344286E-2</v>
      </c>
      <c r="O81" s="15">
        <f t="shared" ca="1" si="10"/>
        <v>3.6604380496990059E-2</v>
      </c>
      <c r="Q81" s="59">
        <f t="shared" si="11"/>
        <v>42278.7935</v>
      </c>
      <c r="R81" s="59"/>
    </row>
    <row r="82" spans="1:18" s="15" customFormat="1" ht="12.95" customHeight="1">
      <c r="A82" s="70" t="s">
        <v>0</v>
      </c>
      <c r="B82" s="71" t="s">
        <v>36</v>
      </c>
      <c r="C82" s="72">
        <v>57297.513200000001</v>
      </c>
      <c r="D82" s="72">
        <v>4.3E-3</v>
      </c>
      <c r="E82" s="15">
        <f t="shared" si="7"/>
        <v>10701.584160747278</v>
      </c>
      <c r="F82" s="15">
        <f t="shared" si="8"/>
        <v>10701.5</v>
      </c>
      <c r="G82" s="15">
        <f t="shared" si="9"/>
        <v>3.6537295578455087E-2</v>
      </c>
      <c r="K82" s="15">
        <f t="shared" si="6"/>
        <v>3.6537295578455087E-2</v>
      </c>
      <c r="O82" s="15">
        <f t="shared" ca="1" si="10"/>
        <v>3.6604179707641488E-2</v>
      </c>
      <c r="Q82" s="59">
        <f t="shared" si="11"/>
        <v>42279.013200000001</v>
      </c>
      <c r="R82" s="59"/>
    </row>
    <row r="83" spans="1:18" s="15" customFormat="1" ht="12.95" customHeight="1">
      <c r="A83" s="67" t="s">
        <v>247</v>
      </c>
      <c r="B83" s="68" t="s">
        <v>36</v>
      </c>
      <c r="C83" s="69">
        <v>57520.442519999997</v>
      </c>
      <c r="D83" s="69">
        <v>2.0000000000000001E-4</v>
      </c>
      <c r="E83" s="15">
        <f t="shared" si="7"/>
        <v>11215.084075421011</v>
      </c>
      <c r="F83" s="15">
        <f t="shared" si="8"/>
        <v>11215</v>
      </c>
      <c r="G83" s="15">
        <f t="shared" si="9"/>
        <v>3.6500252288533375E-2</v>
      </c>
      <c r="K83" s="15">
        <f t="shared" si="6"/>
        <v>3.6500252288533375E-2</v>
      </c>
      <c r="O83" s="15">
        <f t="shared" ca="1" si="10"/>
        <v>3.639796904666176E-2</v>
      </c>
      <c r="Q83" s="59">
        <f t="shared" si="11"/>
        <v>42501.942519999997</v>
      </c>
      <c r="R83" s="59"/>
    </row>
    <row r="84" spans="1:18" s="15" customFormat="1" ht="12.95" customHeight="1">
      <c r="A84" s="67" t="s">
        <v>247</v>
      </c>
      <c r="B84" s="68" t="s">
        <v>36</v>
      </c>
      <c r="C84" s="69">
        <v>57520.442869999999</v>
      </c>
      <c r="D84" s="69">
        <v>2.9999999999999997E-4</v>
      </c>
      <c r="E84" s="15">
        <f t="shared" si="7"/>
        <v>11215.084881618111</v>
      </c>
      <c r="F84" s="15">
        <f t="shared" si="8"/>
        <v>11215</v>
      </c>
      <c r="G84" s="15">
        <f t="shared" si="9"/>
        <v>3.6850252290605567E-2</v>
      </c>
      <c r="K84" s="15">
        <f t="shared" si="6"/>
        <v>3.6850252290605567E-2</v>
      </c>
      <c r="O84" s="15">
        <f t="shared" ca="1" si="10"/>
        <v>3.639796904666176E-2</v>
      </c>
      <c r="Q84" s="59">
        <f t="shared" si="11"/>
        <v>42501.942869999999</v>
      </c>
      <c r="R84" s="59"/>
    </row>
    <row r="85" spans="1:18" s="15" customFormat="1" ht="12.95" customHeight="1">
      <c r="A85" s="67" t="s">
        <v>247</v>
      </c>
      <c r="B85" s="68" t="s">
        <v>36</v>
      </c>
      <c r="C85" s="69">
        <v>57524.349560000002</v>
      </c>
      <c r="D85" s="69">
        <v>2.0000000000000001E-4</v>
      </c>
      <c r="E85" s="15">
        <f t="shared" ref="E85:E97" si="12">+(C85-C$7)/C$8</f>
        <v>11224.083630556379</v>
      </c>
      <c r="F85" s="15">
        <f t="shared" ref="F85:F116" si="13">ROUND(2*E85,0)/2</f>
        <v>11224</v>
      </c>
      <c r="G85" s="15">
        <f t="shared" ref="G85:G116" si="14">+C85-(C$7+F85*C$8)</f>
        <v>3.6307120084529743E-2</v>
      </c>
      <c r="K85" s="15">
        <f t="shared" si="6"/>
        <v>3.6307120084529743E-2</v>
      </c>
      <c r="O85" s="15">
        <f t="shared" ref="O85:O97" ca="1" si="15">+C$11+C$12*$F85</f>
        <v>3.639435483838753E-2</v>
      </c>
      <c r="Q85" s="59">
        <f t="shared" ref="Q85:Q97" si="16">+C85-15018.5</f>
        <v>42505.849560000002</v>
      </c>
    </row>
    <row r="86" spans="1:18" s="15" customFormat="1" ht="12.95" customHeight="1">
      <c r="A86" s="67" t="s">
        <v>247</v>
      </c>
      <c r="B86" s="68" t="s">
        <v>36</v>
      </c>
      <c r="C86" s="69">
        <v>57530.42871</v>
      </c>
      <c r="D86" s="69">
        <v>2.0000000000000001E-4</v>
      </c>
      <c r="E86" s="15">
        <f t="shared" si="12"/>
        <v>11238.086467896428</v>
      </c>
      <c r="F86" s="15">
        <f t="shared" si="13"/>
        <v>11238</v>
      </c>
      <c r="G86" s="15">
        <f t="shared" si="14"/>
        <v>3.7538914424658287E-2</v>
      </c>
      <c r="K86" s="15">
        <f t="shared" si="6"/>
        <v>3.7538914424658287E-2</v>
      </c>
      <c r="O86" s="15">
        <f t="shared" ca="1" si="15"/>
        <v>3.638873273662762E-2</v>
      </c>
      <c r="Q86" s="59">
        <f t="shared" si="16"/>
        <v>42511.92871</v>
      </c>
    </row>
    <row r="87" spans="1:18" s="15" customFormat="1" ht="12.95" customHeight="1">
      <c r="A87" s="67" t="s">
        <v>247</v>
      </c>
      <c r="B87" s="68" t="s">
        <v>35</v>
      </c>
      <c r="C87" s="69">
        <v>57531.511960000003</v>
      </c>
      <c r="D87" s="69">
        <v>2.0000000000000001E-4</v>
      </c>
      <c r="E87" s="15">
        <f t="shared" si="12"/>
        <v>11240.581647904924</v>
      </c>
      <c r="F87" s="15">
        <f t="shared" si="13"/>
        <v>11240.5</v>
      </c>
      <c r="G87" s="15">
        <f t="shared" si="14"/>
        <v>3.5446377703920007E-2</v>
      </c>
      <c r="K87" s="15">
        <f t="shared" si="6"/>
        <v>3.5446377703920007E-2</v>
      </c>
      <c r="O87" s="15">
        <f t="shared" ca="1" si="15"/>
        <v>3.6387728789884777E-2</v>
      </c>
      <c r="Q87" s="59">
        <f t="shared" si="16"/>
        <v>42513.011960000003</v>
      </c>
    </row>
    <row r="88" spans="1:18" s="15" customFormat="1" ht="12.95" customHeight="1">
      <c r="A88" s="74" t="s">
        <v>246</v>
      </c>
      <c r="B88" s="21"/>
      <c r="C88" s="20">
        <v>57671.958200000001</v>
      </c>
      <c r="D88" s="20">
        <v>1E-4</v>
      </c>
      <c r="E88" s="15">
        <f t="shared" si="12"/>
        <v>11564.088364097515</v>
      </c>
      <c r="F88" s="15">
        <f t="shared" si="13"/>
        <v>11564</v>
      </c>
      <c r="G88" s="15">
        <f t="shared" si="14"/>
        <v>3.8362125502317213E-2</v>
      </c>
      <c r="K88" s="15">
        <f t="shared" si="6"/>
        <v>3.8362125502317213E-2</v>
      </c>
      <c r="O88" s="15">
        <f t="shared" ca="1" si="15"/>
        <v>3.6257818081361033E-2</v>
      </c>
      <c r="Q88" s="59">
        <f t="shared" si="16"/>
        <v>42653.458200000001</v>
      </c>
      <c r="R88" s="59"/>
    </row>
    <row r="89" spans="1:18" s="15" customFormat="1" ht="12.95" customHeight="1">
      <c r="A89" s="75" t="s">
        <v>249</v>
      </c>
      <c r="B89" s="76" t="s">
        <v>36</v>
      </c>
      <c r="C89" s="77">
        <v>57764.428780000191</v>
      </c>
      <c r="D89" s="77">
        <v>1E-4</v>
      </c>
      <c r="E89" s="15">
        <f t="shared" si="12"/>
        <v>11777.086972535066</v>
      </c>
      <c r="F89" s="15">
        <f t="shared" si="13"/>
        <v>11777</v>
      </c>
      <c r="G89" s="15">
        <f t="shared" si="14"/>
        <v>3.7757996731670573E-2</v>
      </c>
      <c r="K89" s="15">
        <f t="shared" si="6"/>
        <v>3.7757996731670573E-2</v>
      </c>
      <c r="O89" s="15">
        <f t="shared" ca="1" si="15"/>
        <v>3.6172281818870902E-2</v>
      </c>
      <c r="Q89" s="59">
        <f t="shared" si="16"/>
        <v>42745.928780000191</v>
      </c>
      <c r="R89" s="59"/>
    </row>
    <row r="90" spans="1:18" s="15" customFormat="1" ht="12.95" customHeight="1">
      <c r="A90" s="75" t="s">
        <v>249</v>
      </c>
      <c r="B90" s="76" t="s">
        <v>35</v>
      </c>
      <c r="C90" s="77">
        <v>57884.47053000005</v>
      </c>
      <c r="D90" s="77">
        <v>1E-4</v>
      </c>
      <c r="E90" s="15">
        <f t="shared" si="12"/>
        <v>12053.593572843245</v>
      </c>
      <c r="F90" s="15">
        <f t="shared" si="13"/>
        <v>12053.5</v>
      </c>
      <c r="G90" s="15">
        <f t="shared" si="14"/>
        <v>4.0623434819281101E-2</v>
      </c>
      <c r="K90" s="15">
        <f t="shared" si="6"/>
        <v>4.0623434819281101E-2</v>
      </c>
      <c r="O90" s="15">
        <f t="shared" ca="1" si="15"/>
        <v>3.6061245309112588E-2</v>
      </c>
      <c r="Q90" s="59">
        <f t="shared" si="16"/>
        <v>42865.97053000005</v>
      </c>
    </row>
    <row r="91" spans="1:18" s="15" customFormat="1" ht="12.95" customHeight="1">
      <c r="A91" s="74" t="s">
        <v>248</v>
      </c>
      <c r="B91" s="21"/>
      <c r="C91" s="20">
        <v>58077.8802</v>
      </c>
      <c r="D91" s="78">
        <v>4.0000000000000002E-4</v>
      </c>
      <c r="E91" s="15">
        <f t="shared" si="12"/>
        <v>12499.097327315969</v>
      </c>
      <c r="F91" s="15">
        <f t="shared" si="13"/>
        <v>12499</v>
      </c>
      <c r="G91" s="15">
        <f t="shared" si="14"/>
        <v>4.2253390405676328E-2</v>
      </c>
      <c r="K91" s="15">
        <f t="shared" si="6"/>
        <v>4.2253390405676328E-2</v>
      </c>
      <c r="O91" s="15">
        <f t="shared" ca="1" si="15"/>
        <v>3.5882341999538166E-2</v>
      </c>
      <c r="Q91" s="59">
        <f t="shared" si="16"/>
        <v>43059.3802</v>
      </c>
    </row>
    <row r="92" spans="1:18" s="15" customFormat="1" ht="12.95" customHeight="1">
      <c r="A92" s="37" t="s">
        <v>253</v>
      </c>
      <c r="B92" s="86" t="s">
        <v>36</v>
      </c>
      <c r="C92" s="81">
        <v>59519.802900000002</v>
      </c>
      <c r="D92" s="82">
        <v>2.9999999999999997E-4</v>
      </c>
      <c r="E92" s="15">
        <f t="shared" si="12"/>
        <v>15820.451303617234</v>
      </c>
      <c r="F92" s="15">
        <f t="shared" si="13"/>
        <v>15820.5</v>
      </c>
      <c r="G92" s="15">
        <f t="shared" si="14"/>
        <v>-2.1140902237675618E-2</v>
      </c>
      <c r="K92" s="15">
        <f t="shared" si="6"/>
        <v>-2.1140902237675618E-2</v>
      </c>
      <c r="O92" s="15">
        <f t="shared" ca="1" si="15"/>
        <v>3.4548498356998428E-2</v>
      </c>
      <c r="Q92" s="59">
        <f t="shared" si="16"/>
        <v>44501.302900000002</v>
      </c>
    </row>
    <row r="93" spans="1:18" s="15" customFormat="1" ht="12.95" customHeight="1">
      <c r="A93" s="38" t="s">
        <v>250</v>
      </c>
      <c r="B93" s="48"/>
      <c r="C93" s="60">
        <v>59528.7667</v>
      </c>
      <c r="D93" s="60">
        <v>1E-4</v>
      </c>
      <c r="E93" s="15">
        <f t="shared" si="12"/>
        <v>15841.098702241834</v>
      </c>
      <c r="F93" s="15">
        <f t="shared" si="13"/>
        <v>15841</v>
      </c>
      <c r="G93" s="15">
        <f t="shared" si="14"/>
        <v>4.2850296616961714E-2</v>
      </c>
      <c r="K93" s="15">
        <f t="shared" si="6"/>
        <v>4.2850296616961714E-2</v>
      </c>
      <c r="O93" s="15">
        <f t="shared" ca="1" si="15"/>
        <v>3.4540265993707117E-2</v>
      </c>
      <c r="Q93" s="59">
        <f t="shared" si="16"/>
        <v>44510.2667</v>
      </c>
    </row>
    <row r="94" spans="1:18" s="15" customFormat="1" ht="12.95" customHeight="1">
      <c r="A94" s="35" t="s">
        <v>251</v>
      </c>
      <c r="B94" s="36" t="s">
        <v>36</v>
      </c>
      <c r="C94" s="83">
        <v>59570.227899999998</v>
      </c>
      <c r="D94" s="84">
        <v>3.0000000000000001E-3</v>
      </c>
      <c r="E94" s="15">
        <f t="shared" si="12"/>
        <v>15936.601270779118</v>
      </c>
      <c r="F94" s="15">
        <f t="shared" si="13"/>
        <v>15936.5</v>
      </c>
      <c r="G94" s="15">
        <f t="shared" si="14"/>
        <v>4.3965393721009605E-2</v>
      </c>
      <c r="K94" s="15">
        <f t="shared" si="6"/>
        <v>4.3965393721009605E-2</v>
      </c>
      <c r="O94" s="15">
        <f t="shared" ca="1" si="15"/>
        <v>3.4501915228130557E-2</v>
      </c>
      <c r="Q94" s="59">
        <f t="shared" si="16"/>
        <v>44551.727899999998</v>
      </c>
    </row>
    <row r="95" spans="1:18" s="15" customFormat="1" ht="12.95" customHeight="1">
      <c r="A95" s="35" t="s">
        <v>251</v>
      </c>
      <c r="B95" s="36" t="s">
        <v>36</v>
      </c>
      <c r="C95" s="83">
        <v>59570.445299999999</v>
      </c>
      <c r="D95" s="84">
        <v>6.9999999999999999E-4</v>
      </c>
      <c r="E95" s="15">
        <f t="shared" si="12"/>
        <v>15937.102034346022</v>
      </c>
      <c r="F95" s="15">
        <f t="shared" si="13"/>
        <v>15937</v>
      </c>
      <c r="G95" s="15">
        <f t="shared" si="14"/>
        <v>4.4296886379015632E-2</v>
      </c>
      <c r="K95" s="15">
        <f t="shared" si="6"/>
        <v>4.4296886379015632E-2</v>
      </c>
      <c r="O95" s="15">
        <f t="shared" ca="1" si="15"/>
        <v>3.4501714438781993E-2</v>
      </c>
      <c r="Q95" s="59">
        <f t="shared" si="16"/>
        <v>44551.945299999999</v>
      </c>
    </row>
    <row r="96" spans="1:18" s="15" customFormat="1" ht="12.95" customHeight="1">
      <c r="A96" s="79" t="s">
        <v>252</v>
      </c>
      <c r="B96" s="80" t="s">
        <v>36</v>
      </c>
      <c r="C96" s="85">
        <v>59924.266199999955</v>
      </c>
      <c r="D96" s="60"/>
      <c r="E96" s="15">
        <f t="shared" si="12"/>
        <v>16752.100267686368</v>
      </c>
      <c r="F96" s="15">
        <f t="shared" si="13"/>
        <v>16752</v>
      </c>
      <c r="G96" s="15">
        <f t="shared" si="14"/>
        <v>4.3529914029932115E-2</v>
      </c>
      <c r="K96" s="15">
        <f t="shared" si="6"/>
        <v>4.3529914029932115E-2</v>
      </c>
      <c r="O96" s="15">
        <f t="shared" ca="1" si="15"/>
        <v>3.4174427800615532E-2</v>
      </c>
      <c r="Q96" s="59">
        <f t="shared" si="16"/>
        <v>44905.766199999955</v>
      </c>
    </row>
    <row r="97" spans="1:17" s="15" customFormat="1" ht="12.95" customHeight="1">
      <c r="A97" s="79" t="s">
        <v>252</v>
      </c>
      <c r="B97" s="80" t="s">
        <v>36</v>
      </c>
      <c r="C97" s="85">
        <v>59924.267299999949</v>
      </c>
      <c r="D97" s="60"/>
      <c r="E97" s="15">
        <f t="shared" si="12"/>
        <v>16752.102801448651</v>
      </c>
      <c r="F97" s="15">
        <f t="shared" si="13"/>
        <v>16752</v>
      </c>
      <c r="G97" s="15">
        <f t="shared" si="14"/>
        <v>4.4629914023971651E-2</v>
      </c>
      <c r="K97" s="15">
        <f t="shared" si="6"/>
        <v>4.4629914023971651E-2</v>
      </c>
      <c r="O97" s="15">
        <f t="shared" ca="1" si="15"/>
        <v>3.4174427800615532E-2</v>
      </c>
      <c r="Q97" s="59">
        <f t="shared" si="16"/>
        <v>44905.767299999949</v>
      </c>
    </row>
    <row r="98" spans="1:17" s="15" customFormat="1" ht="12.95" customHeight="1">
      <c r="B98" s="48"/>
      <c r="C98" s="60"/>
      <c r="D98" s="60"/>
    </row>
    <row r="99" spans="1:17" s="15" customFormat="1" ht="12.95" customHeight="1">
      <c r="B99" s="48"/>
      <c r="C99" s="60"/>
      <c r="D99" s="60"/>
    </row>
    <row r="100" spans="1:17" s="15" customFormat="1" ht="12.95" customHeight="1">
      <c r="B100" s="48"/>
      <c r="C100" s="60"/>
      <c r="D100" s="60"/>
    </row>
    <row r="101" spans="1:17" s="15" customFormat="1" ht="12.95" customHeight="1">
      <c r="B101" s="48"/>
    </row>
    <row r="102" spans="1:17" s="15" customFormat="1" ht="12.95" customHeight="1">
      <c r="B102" s="48"/>
    </row>
    <row r="103" spans="1:17" s="15" customFormat="1" ht="12.95" customHeight="1">
      <c r="B103" s="48"/>
    </row>
    <row r="104" spans="1:17" s="15" customFormat="1" ht="12.95" customHeight="1">
      <c r="B104" s="48"/>
    </row>
    <row r="105" spans="1:17" s="15" customFormat="1" ht="12.95" customHeight="1">
      <c r="B105" s="48"/>
    </row>
    <row r="106" spans="1:17" s="15" customFormat="1" ht="12.95" customHeight="1">
      <c r="B106" s="48"/>
    </row>
    <row r="107" spans="1:17" s="15" customFormat="1" ht="12.95" customHeight="1">
      <c r="B107" s="48"/>
    </row>
    <row r="108" spans="1:17" s="15" customFormat="1" ht="12.95" customHeight="1">
      <c r="B108" s="48"/>
    </row>
    <row r="109" spans="1:17" s="15" customFormat="1" ht="12.95" customHeight="1">
      <c r="B109" s="48"/>
    </row>
    <row r="110" spans="1:17" s="15" customFormat="1" ht="12.95" customHeight="1">
      <c r="B110" s="48"/>
    </row>
    <row r="111" spans="1:17" s="15" customFormat="1" ht="12.95" customHeight="1">
      <c r="B111" s="48"/>
    </row>
    <row r="112" spans="1:17" s="15" customFormat="1" ht="12.95" customHeight="1">
      <c r="B112" s="48"/>
    </row>
    <row r="113" spans="2:2" s="15" customFormat="1" ht="12.95" customHeight="1">
      <c r="B113" s="48"/>
    </row>
    <row r="114" spans="2:2" s="15" customFormat="1" ht="12.95" customHeight="1"/>
    <row r="115" spans="2:2" s="15" customFormat="1" ht="12.95" customHeight="1"/>
    <row r="116" spans="2:2" s="15" customFormat="1" ht="12.95" customHeight="1"/>
    <row r="117" spans="2:2" s="15" customFormat="1" ht="12.95" customHeight="1"/>
    <row r="118" spans="2:2" s="15" customFormat="1" ht="12.95" customHeight="1"/>
    <row r="119" spans="2:2" s="15" customFormat="1" ht="12.95" customHeight="1"/>
    <row r="120" spans="2:2" s="15" customFormat="1" ht="12.95" customHeight="1"/>
    <row r="121" spans="2:2" s="15" customFormat="1" ht="12.95" customHeight="1"/>
    <row r="122" spans="2:2" s="15" customFormat="1" ht="12.95" customHeight="1"/>
    <row r="123" spans="2:2" s="15" customFormat="1" ht="12.95" customHeight="1"/>
    <row r="124" spans="2:2" s="15" customFormat="1" ht="12.95" customHeight="1"/>
    <row r="125" spans="2:2" s="15" customFormat="1" ht="12.95" customHeight="1"/>
    <row r="126" spans="2:2" s="15" customFormat="1" ht="12.95" customHeight="1"/>
    <row r="127" spans="2:2" s="15" customFormat="1" ht="12.95" customHeight="1"/>
    <row r="128" spans="2:2" s="15" customFormat="1" ht="12.95" customHeight="1"/>
    <row r="129" s="15" customFormat="1" ht="12.95" customHeight="1"/>
    <row r="130" s="15" customFormat="1" ht="12.95" customHeight="1"/>
    <row r="131" s="15" customFormat="1" ht="12.95" customHeight="1"/>
    <row r="132" s="15" customFormat="1" ht="12.95" customHeight="1"/>
    <row r="133" s="15" customFormat="1" ht="12.95" customHeight="1"/>
    <row r="134" s="15" customFormat="1" ht="12.95" customHeight="1"/>
    <row r="135" s="15" customFormat="1" ht="12.95" customHeight="1"/>
    <row r="136" s="15" customFormat="1" ht="12.95" customHeight="1"/>
    <row r="137" s="15" customFormat="1" ht="12.95" customHeight="1"/>
    <row r="138" s="15" customFormat="1" ht="12.95" customHeight="1"/>
    <row r="139" s="15" customFormat="1" ht="12.95" customHeight="1"/>
    <row r="140" s="15" customFormat="1" ht="12.95" customHeight="1"/>
    <row r="141" s="15" customFormat="1" ht="12.95" customHeight="1"/>
    <row r="142" s="15" customFormat="1" ht="12.95" customHeight="1"/>
    <row r="143" s="15" customFormat="1" ht="12.95" customHeight="1"/>
    <row r="144" s="15" customFormat="1" ht="12.95" customHeight="1"/>
    <row r="145" s="15" customFormat="1" ht="12.95" customHeight="1"/>
    <row r="146" s="15" customFormat="1" ht="12.95" customHeight="1"/>
    <row r="147" s="15" customFormat="1" ht="12.95" customHeight="1"/>
    <row r="148" s="15" customFormat="1" ht="12.95" customHeight="1"/>
    <row r="149" s="15" customFormat="1" ht="12.95" customHeight="1"/>
    <row r="150" s="15" customFormat="1" ht="12.95" customHeight="1"/>
    <row r="151" s="15" customFormat="1" ht="12.95" customHeight="1"/>
    <row r="152" s="15" customFormat="1" ht="12.95" customHeight="1"/>
    <row r="153" s="15" customFormat="1" ht="12.95" customHeight="1"/>
    <row r="154" s="15" customFormat="1" ht="12.95" customHeight="1"/>
    <row r="155" s="15" customFormat="1" ht="12.95" customHeight="1"/>
    <row r="156" s="15" customFormat="1" ht="12.95" customHeight="1"/>
    <row r="157" s="15" customFormat="1" ht="12.95" customHeight="1"/>
    <row r="158" s="15" customFormat="1" ht="12.95" customHeight="1"/>
    <row r="159" s="15" customFormat="1" ht="12.95" customHeight="1"/>
    <row r="160" s="15" customFormat="1" ht="12.95" customHeight="1"/>
    <row r="161" s="15" customFormat="1" ht="12.95" customHeight="1"/>
    <row r="162" s="15" customFormat="1" ht="12.95" customHeight="1"/>
    <row r="163" s="15" customFormat="1" ht="12.95" customHeight="1"/>
    <row r="164" s="15" customFormat="1" ht="12.95" customHeight="1"/>
    <row r="165" s="15" customFormat="1" ht="12.95" customHeight="1"/>
    <row r="166" s="15" customFormat="1" ht="12.95" customHeight="1"/>
    <row r="167" s="15" customFormat="1" ht="12.95" customHeight="1"/>
    <row r="168" s="15" customFormat="1" ht="12.95" customHeight="1"/>
    <row r="169" s="15" customFormat="1" ht="12.95" customHeight="1"/>
    <row r="170" s="15" customFormat="1" ht="12.95" customHeight="1"/>
    <row r="171" s="15" customFormat="1" ht="12.95" customHeight="1"/>
    <row r="172" s="15" customFormat="1" ht="12.95" customHeight="1"/>
    <row r="173" s="15" customFormat="1" ht="12.95" customHeight="1"/>
    <row r="174" s="15" customFormat="1" ht="12.95" customHeight="1"/>
    <row r="175" s="15" customFormat="1" ht="12.95" customHeight="1"/>
    <row r="176" s="15" customFormat="1" ht="12.95" customHeight="1"/>
    <row r="177" s="15" customFormat="1" ht="12.95" customHeight="1"/>
    <row r="178" s="15" customFormat="1" ht="12.95" customHeight="1"/>
    <row r="179" s="15" customFormat="1" ht="12.95" customHeight="1"/>
    <row r="180" s="15" customFormat="1" ht="12.95" customHeight="1"/>
    <row r="181" s="15" customFormat="1" ht="12.95" customHeight="1"/>
    <row r="182" s="15" customFormat="1" ht="12.95" customHeight="1"/>
    <row r="183" s="15" customFormat="1" ht="12.95" customHeight="1"/>
    <row r="184" s="15" customFormat="1" ht="12.95" customHeight="1"/>
    <row r="185" s="15" customFormat="1" ht="12.95" customHeight="1"/>
    <row r="186" s="15" customFormat="1" ht="12.95" customHeight="1"/>
    <row r="187" s="15" customFormat="1" ht="12.95" customHeight="1"/>
    <row r="188" s="15" customFormat="1" ht="12.95" customHeight="1"/>
    <row r="189" s="15" customFormat="1" ht="12.95" customHeight="1"/>
    <row r="190" s="15" customFormat="1" ht="12.95" customHeight="1"/>
  </sheetData>
  <protectedRanges>
    <protectedRange sqref="A90:D91" name="Range1"/>
  </protectedRanges>
  <sortState xmlns:xlrd2="http://schemas.microsoft.com/office/spreadsheetml/2017/richdata2" ref="A21:Q98">
    <sortCondition ref="C21:C98"/>
  </sortState>
  <phoneticPr fontId="8" type="noConversion"/>
  <hyperlinks>
    <hyperlink ref="H2718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1"/>
  <sheetViews>
    <sheetView workbookViewId="0"/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39</v>
      </c>
    </row>
    <row r="2" spans="1:4">
      <c r="A2" t="s">
        <v>27</v>
      </c>
      <c r="B2" t="s">
        <v>33</v>
      </c>
    </row>
    <row r="4" spans="1:4">
      <c r="A4" s="8" t="s">
        <v>1</v>
      </c>
      <c r="C4" s="17" t="s">
        <v>38</v>
      </c>
      <c r="D4" s="18" t="s">
        <v>38</v>
      </c>
    </row>
    <row r="6" spans="1:4">
      <c r="A6" s="8" t="s">
        <v>2</v>
      </c>
    </row>
    <row r="7" spans="1:4">
      <c r="A7" t="s">
        <v>3</v>
      </c>
      <c r="C7" s="14">
        <v>52651.559399999998</v>
      </c>
    </row>
    <row r="8" spans="1:4">
      <c r="A8" t="s">
        <v>4</v>
      </c>
      <c r="C8" s="11">
        <v>0.434166</v>
      </c>
    </row>
    <row r="10" spans="1:4" ht="13.5" thickBot="1">
      <c r="C10" s="7" t="s">
        <v>22</v>
      </c>
      <c r="D10" s="7" t="s">
        <v>23</v>
      </c>
    </row>
    <row r="11" spans="1:4">
      <c r="A11" t="s">
        <v>17</v>
      </c>
      <c r="C11">
        <f>INTERCEPT(G21:G998,$F21:$F998)</f>
        <v>3.1094597021027841E-4</v>
      </c>
      <c r="D11" s="6"/>
    </row>
    <row r="12" spans="1:4">
      <c r="A12" t="s">
        <v>18</v>
      </c>
      <c r="C12">
        <f>SLOPE(G21:G998,$F21:$F998)</f>
        <v>-2.8985310056886457E-5</v>
      </c>
      <c r="D12" s="6"/>
    </row>
    <row r="13" spans="1:4">
      <c r="A13" t="s">
        <v>21</v>
      </c>
      <c r="C13" s="6" t="s">
        <v>15</v>
      </c>
      <c r="D13" s="6"/>
    </row>
    <row r="14" spans="1:4">
      <c r="A14" t="s">
        <v>26</v>
      </c>
    </row>
    <row r="15" spans="1:4">
      <c r="A15" s="3" t="s">
        <v>19</v>
      </c>
      <c r="C15">
        <f>+C7+C11</f>
        <v>52651.55971094597</v>
      </c>
    </row>
    <row r="16" spans="1:4">
      <c r="A16" s="8" t="s">
        <v>5</v>
      </c>
      <c r="C16">
        <f>+C8+C12</f>
        <v>0.43413701468994309</v>
      </c>
    </row>
    <row r="17" spans="1:17" ht="13.5" thickBot="1"/>
    <row r="18" spans="1:17">
      <c r="A18" s="8" t="s">
        <v>6</v>
      </c>
      <c r="C18" s="4">
        <f>+C15</f>
        <v>52651.55971094597</v>
      </c>
      <c r="D18" s="5">
        <f>+C16</f>
        <v>0.43413701468994309</v>
      </c>
    </row>
    <row r="19" spans="1:17" ht="13.5" thickTop="1">
      <c r="C19">
        <f>COUNT(C21:C2190)</f>
        <v>6</v>
      </c>
    </row>
    <row r="20" spans="1:17" ht="13.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13</v>
      </c>
      <c r="I20" s="10" t="s">
        <v>32</v>
      </c>
      <c r="J20" s="10" t="s">
        <v>20</v>
      </c>
      <c r="K20" s="10" t="s">
        <v>28</v>
      </c>
      <c r="L20" s="10" t="s">
        <v>29</v>
      </c>
      <c r="M20" s="10" t="s">
        <v>30</v>
      </c>
      <c r="N20" s="10" t="s">
        <v>31</v>
      </c>
      <c r="O20" s="10" t="s">
        <v>25</v>
      </c>
      <c r="P20" s="9" t="s">
        <v>24</v>
      </c>
      <c r="Q20" s="7" t="s">
        <v>16</v>
      </c>
    </row>
    <row r="21" spans="1:17">
      <c r="A21" s="12" t="s">
        <v>34</v>
      </c>
      <c r="B21" s="13" t="s">
        <v>35</v>
      </c>
      <c r="C21" s="14">
        <v>52576.6711</v>
      </c>
      <c r="D21" s="14">
        <v>1.1999999999999999E-3</v>
      </c>
      <c r="E21">
        <f t="shared" ref="E21:E26" si="0">+(C21-C$7)/C$8</f>
        <v>-172.48771207325933</v>
      </c>
      <c r="F21">
        <f t="shared" ref="F21:F26" si="1">ROUND(2*E21,0)/2</f>
        <v>-172.5</v>
      </c>
      <c r="G21">
        <f t="shared" ref="G21:G26" si="2">+C21-(C$7+F21*C$8)</f>
        <v>5.3350000016507693E-3</v>
      </c>
      <c r="I21">
        <f t="shared" ref="I21:I26" si="3">+G21</f>
        <v>5.3350000016507693E-3</v>
      </c>
      <c r="O21">
        <f t="shared" ref="O21:O26" si="4">+C$11+C$12*$F21</f>
        <v>5.3109119550231922E-3</v>
      </c>
      <c r="Q21" s="2">
        <f t="shared" ref="Q21:Q26" si="5">+C21-15018.5</f>
        <v>37558.1711</v>
      </c>
    </row>
    <row r="22" spans="1:17">
      <c r="A22" s="12" t="s">
        <v>34</v>
      </c>
      <c r="B22" s="13" t="s">
        <v>35</v>
      </c>
      <c r="C22" s="14">
        <v>52640.489000000001</v>
      </c>
      <c r="D22" s="14">
        <v>5.0000000000000001E-4</v>
      </c>
      <c r="E22">
        <f t="shared" si="0"/>
        <v>-25.498081379004528</v>
      </c>
      <c r="F22">
        <f t="shared" si="1"/>
        <v>-25.5</v>
      </c>
      <c r="G22">
        <f t="shared" si="2"/>
        <v>8.330000055138953E-4</v>
      </c>
      <c r="I22">
        <f t="shared" si="3"/>
        <v>8.330000055138953E-4</v>
      </c>
      <c r="O22">
        <f t="shared" si="4"/>
        <v>1.0500713766608831E-3</v>
      </c>
      <c r="Q22" s="2">
        <f t="shared" si="5"/>
        <v>37621.989000000001</v>
      </c>
    </row>
    <row r="23" spans="1:17">
      <c r="A23" s="12" t="s">
        <v>34</v>
      </c>
      <c r="B23" s="13" t="s">
        <v>36</v>
      </c>
      <c r="C23" s="14">
        <v>52651.559399999998</v>
      </c>
      <c r="D23" s="14">
        <v>5.9999999999999995E-4</v>
      </c>
      <c r="E23">
        <f t="shared" si="0"/>
        <v>0</v>
      </c>
      <c r="F23">
        <f t="shared" si="1"/>
        <v>0</v>
      </c>
      <c r="G23">
        <f t="shared" si="2"/>
        <v>0</v>
      </c>
      <c r="I23">
        <f t="shared" si="3"/>
        <v>0</v>
      </c>
      <c r="O23">
        <f t="shared" si="4"/>
        <v>3.1094597021027841E-4</v>
      </c>
      <c r="Q23" s="2">
        <f t="shared" si="5"/>
        <v>37633.059399999998</v>
      </c>
    </row>
    <row r="24" spans="1:17">
      <c r="A24" s="12" t="s">
        <v>34</v>
      </c>
      <c r="B24" s="13" t="s">
        <v>35</v>
      </c>
      <c r="C24" s="14">
        <v>52930.4928</v>
      </c>
      <c r="D24" s="14">
        <v>8.0000000000000004E-4</v>
      </c>
      <c r="E24">
        <f t="shared" si="0"/>
        <v>642.45795387018268</v>
      </c>
      <c r="F24">
        <f t="shared" si="1"/>
        <v>642.5</v>
      </c>
      <c r="G24">
        <f t="shared" si="2"/>
        <v>-1.8254999995406251E-2</v>
      </c>
      <c r="I24">
        <f t="shared" si="3"/>
        <v>-1.8254999995406251E-2</v>
      </c>
      <c r="O24">
        <f t="shared" si="4"/>
        <v>-1.8312115741339272E-2</v>
      </c>
      <c r="Q24" s="2">
        <f t="shared" si="5"/>
        <v>37911.9928</v>
      </c>
    </row>
    <row r="25" spans="1:17">
      <c r="A25" s="12" t="s">
        <v>34</v>
      </c>
      <c r="B25" s="13" t="s">
        <v>36</v>
      </c>
      <c r="C25" s="14">
        <v>53047.493600000002</v>
      </c>
      <c r="D25" s="14">
        <v>2.9999999999999997E-4</v>
      </c>
      <c r="E25">
        <f t="shared" si="0"/>
        <v>911.94197611052766</v>
      </c>
      <c r="F25">
        <f t="shared" si="1"/>
        <v>912</v>
      </c>
      <c r="G25">
        <f t="shared" si="2"/>
        <v>-2.5191999993694481E-2</v>
      </c>
      <c r="I25">
        <f t="shared" si="3"/>
        <v>-2.5191999993694481E-2</v>
      </c>
      <c r="O25">
        <f t="shared" si="4"/>
        <v>-2.612365680167017E-2</v>
      </c>
      <c r="Q25" s="2">
        <f t="shared" si="5"/>
        <v>38028.993600000002</v>
      </c>
    </row>
    <row r="26" spans="1:17">
      <c r="A26" s="15" t="s">
        <v>37</v>
      </c>
      <c r="B26" s="13"/>
      <c r="C26" s="16">
        <v>53446.464099999997</v>
      </c>
      <c r="D26" s="16">
        <v>5.9999999999999995E-4</v>
      </c>
      <c r="E26">
        <f t="shared" si="0"/>
        <v>1830.8773602723363</v>
      </c>
      <c r="F26">
        <f t="shared" si="1"/>
        <v>1831</v>
      </c>
      <c r="G26">
        <f t="shared" si="2"/>
        <v>-5.3246000003127847E-2</v>
      </c>
      <c r="I26">
        <f t="shared" si="3"/>
        <v>-5.3246000003127847E-2</v>
      </c>
      <c r="O26">
        <f t="shared" si="4"/>
        <v>-5.2761156743948823E-2</v>
      </c>
      <c r="Q26" s="2">
        <f t="shared" si="5"/>
        <v>38427.964099999997</v>
      </c>
    </row>
    <row r="27" spans="1:17">
      <c r="D27" s="6"/>
      <c r="Q27" s="2"/>
    </row>
    <row r="28" spans="1:17">
      <c r="D28" s="6"/>
      <c r="Q28" s="2"/>
    </row>
    <row r="29" spans="1:17">
      <c r="D29" s="6"/>
      <c r="Q29" s="2"/>
    </row>
    <row r="30" spans="1:17">
      <c r="D30" s="6"/>
      <c r="Q30" s="2"/>
    </row>
    <row r="31" spans="1:17">
      <c r="D31" s="6"/>
      <c r="Q31" s="2"/>
    </row>
    <row r="32" spans="1:17">
      <c r="D32" s="6"/>
      <c r="Q32" s="2"/>
    </row>
    <row r="33" spans="4:4">
      <c r="D33" s="6"/>
    </row>
    <row r="34" spans="4:4">
      <c r="D34" s="6"/>
    </row>
    <row r="35" spans="4:4">
      <c r="D35" s="6"/>
    </row>
    <row r="36" spans="4:4">
      <c r="D36" s="6"/>
    </row>
    <row r="37" spans="4:4">
      <c r="D37" s="6"/>
    </row>
    <row r="38" spans="4:4">
      <c r="D38" s="6"/>
    </row>
    <row r="39" spans="4:4">
      <c r="D39" s="6"/>
    </row>
    <row r="40" spans="4:4">
      <c r="D40" s="6"/>
    </row>
    <row r="41" spans="4:4">
      <c r="D41" s="6"/>
    </row>
    <row r="42" spans="4:4">
      <c r="D42" s="6"/>
    </row>
    <row r="43" spans="4:4">
      <c r="D43" s="6"/>
    </row>
    <row r="44" spans="4:4">
      <c r="D44" s="6"/>
    </row>
    <row r="45" spans="4:4">
      <c r="D45" s="6"/>
    </row>
    <row r="46" spans="4:4">
      <c r="D46" s="6"/>
    </row>
    <row r="47" spans="4:4">
      <c r="D47" s="6"/>
    </row>
    <row r="48" spans="4:4">
      <c r="D48" s="6"/>
    </row>
    <row r="49" spans="4:4">
      <c r="D49" s="6"/>
    </row>
    <row r="50" spans="4:4">
      <c r="D50" s="6"/>
    </row>
    <row r="51" spans="4:4">
      <c r="D51" s="6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17"/>
  <sheetViews>
    <sheetView topLeftCell="A9" workbookViewId="0">
      <selection activeCell="A30" sqref="A30:D49"/>
    </sheetView>
  </sheetViews>
  <sheetFormatPr defaultRowHeight="12.75"/>
  <cols>
    <col min="1" max="1" width="19.7109375" style="16" customWidth="1"/>
    <col min="2" max="2" width="4.42578125" style="12" customWidth="1"/>
    <col min="3" max="3" width="12.7109375" style="16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6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22" t="s">
        <v>65</v>
      </c>
      <c r="I1" s="23" t="s">
        <v>66</v>
      </c>
      <c r="J1" s="24" t="s">
        <v>45</v>
      </c>
    </row>
    <row r="2" spans="1:16">
      <c r="I2" s="25" t="s">
        <v>67</v>
      </c>
      <c r="J2" s="26" t="s">
        <v>68</v>
      </c>
    </row>
    <row r="3" spans="1:16">
      <c r="A3" s="27" t="s">
        <v>69</v>
      </c>
      <c r="I3" s="25" t="s">
        <v>70</v>
      </c>
      <c r="J3" s="26" t="s">
        <v>71</v>
      </c>
    </row>
    <row r="4" spans="1:16">
      <c r="I4" s="25" t="s">
        <v>72</v>
      </c>
      <c r="J4" s="26" t="s">
        <v>71</v>
      </c>
    </row>
    <row r="5" spans="1:16" ht="13.5" thickBot="1">
      <c r="I5" s="28" t="s">
        <v>73</v>
      </c>
      <c r="J5" s="29" t="s">
        <v>53</v>
      </c>
    </row>
    <row r="10" spans="1:16" ht="13.5" thickBot="1"/>
    <row r="11" spans="1:16" ht="12.75" customHeight="1" thickBot="1">
      <c r="A11" s="16" t="str">
        <f t="shared" ref="A11:A49" si="0">P11</f>
        <v>OEJV 0107 </v>
      </c>
      <c r="B11" s="6" t="str">
        <f t="shared" ref="B11:B49" si="1">IF(H11=INT(H11),"I","II")</f>
        <v>I</v>
      </c>
      <c r="C11" s="16">
        <f t="shared" ref="C11:C49" si="2">1*G11</f>
        <v>51965.617700000003</v>
      </c>
      <c r="D11" s="12" t="str">
        <f t="shared" ref="D11:D49" si="3">VLOOKUP(F11,I$1:J$5,2,FALSE)</f>
        <v>vis</v>
      </c>
      <c r="E11" s="30">
        <f>VLOOKUP(C11,Active!C$21:E$972,3,FALSE)</f>
        <v>-1580.0120164595719</v>
      </c>
      <c r="F11" s="6" t="s">
        <v>73</v>
      </c>
      <c r="G11" s="12" t="str">
        <f t="shared" ref="G11:G49" si="4">MID(I11,3,LEN(I11)-3)</f>
        <v>51965.6177</v>
      </c>
      <c r="H11" s="16">
        <f t="shared" ref="H11:H49" si="5">1*K11</f>
        <v>-1231</v>
      </c>
      <c r="I11" s="31" t="s">
        <v>74</v>
      </c>
      <c r="J11" s="32" t="s">
        <v>75</v>
      </c>
      <c r="K11" s="31">
        <v>-1231</v>
      </c>
      <c r="L11" s="31" t="s">
        <v>76</v>
      </c>
      <c r="M11" s="32" t="s">
        <v>77</v>
      </c>
      <c r="N11" s="32" t="s">
        <v>73</v>
      </c>
      <c r="O11" s="33" t="s">
        <v>78</v>
      </c>
      <c r="P11" s="34" t="s">
        <v>79</v>
      </c>
    </row>
    <row r="12" spans="1:16" ht="12.75" customHeight="1" thickBot="1">
      <c r="A12" s="16" t="str">
        <f t="shared" si="0"/>
        <v>IBVS 5645 </v>
      </c>
      <c r="B12" s="6" t="str">
        <f t="shared" si="1"/>
        <v>II</v>
      </c>
      <c r="C12" s="16">
        <f t="shared" si="2"/>
        <v>52576.6711</v>
      </c>
      <c r="D12" s="12" t="str">
        <f t="shared" si="3"/>
        <v>vis</v>
      </c>
      <c r="E12" s="30">
        <f>VLOOKUP(C12,Active!C$21:E$972,3,FALSE)</f>
        <v>-172.49922827585499</v>
      </c>
      <c r="F12" s="6" t="s">
        <v>73</v>
      </c>
      <c r="G12" s="12" t="str">
        <f t="shared" si="4"/>
        <v>52576.6711</v>
      </c>
      <c r="H12" s="16">
        <f t="shared" si="5"/>
        <v>176.5</v>
      </c>
      <c r="I12" s="31" t="s">
        <v>110</v>
      </c>
      <c r="J12" s="32" t="s">
        <v>111</v>
      </c>
      <c r="K12" s="31">
        <v>176.5</v>
      </c>
      <c r="L12" s="31" t="s">
        <v>112</v>
      </c>
      <c r="M12" s="32" t="s">
        <v>113</v>
      </c>
      <c r="N12" s="32" t="s">
        <v>114</v>
      </c>
      <c r="O12" s="33" t="s">
        <v>99</v>
      </c>
      <c r="P12" s="34" t="s">
        <v>115</v>
      </c>
    </row>
    <row r="13" spans="1:16" ht="12.75" customHeight="1" thickBot="1">
      <c r="A13" s="16" t="str">
        <f t="shared" si="0"/>
        <v>IBVS 5645 </v>
      </c>
      <c r="B13" s="6" t="str">
        <f t="shared" si="1"/>
        <v>II</v>
      </c>
      <c r="C13" s="16">
        <f t="shared" si="2"/>
        <v>52640.489000000001</v>
      </c>
      <c r="D13" s="12" t="str">
        <f t="shared" si="3"/>
        <v>vis</v>
      </c>
      <c r="E13" s="30">
        <f>VLOOKUP(C13,Active!C$21:E$972,3,FALSE)</f>
        <v>-25.499783767351108</v>
      </c>
      <c r="F13" s="6" t="s">
        <v>73</v>
      </c>
      <c r="G13" s="12" t="str">
        <f t="shared" si="4"/>
        <v>52640.4890</v>
      </c>
      <c r="H13" s="16">
        <f t="shared" si="5"/>
        <v>323.5</v>
      </c>
      <c r="I13" s="31" t="s">
        <v>116</v>
      </c>
      <c r="J13" s="32" t="s">
        <v>117</v>
      </c>
      <c r="K13" s="31">
        <v>323.5</v>
      </c>
      <c r="L13" s="31" t="s">
        <v>118</v>
      </c>
      <c r="M13" s="32" t="s">
        <v>113</v>
      </c>
      <c r="N13" s="32" t="s">
        <v>114</v>
      </c>
      <c r="O13" s="33" t="s">
        <v>99</v>
      </c>
      <c r="P13" s="34" t="s">
        <v>115</v>
      </c>
    </row>
    <row r="14" spans="1:16" ht="12.75" customHeight="1" thickBot="1">
      <c r="A14" s="16" t="str">
        <f t="shared" si="0"/>
        <v>IBVS 5645 </v>
      </c>
      <c r="B14" s="6" t="str">
        <f t="shared" si="1"/>
        <v>I</v>
      </c>
      <c r="C14" s="16">
        <f t="shared" si="2"/>
        <v>52651.559399999998</v>
      </c>
      <c r="D14" s="12" t="str">
        <f t="shared" si="3"/>
        <v>vis</v>
      </c>
      <c r="E14" s="30">
        <f>VLOOKUP(C14,Active!C$21:E$972,3,FALSE)</f>
        <v>0</v>
      </c>
      <c r="F14" s="6" t="s">
        <v>73</v>
      </c>
      <c r="G14" s="12" t="str">
        <f t="shared" si="4"/>
        <v>52651.5594</v>
      </c>
      <c r="H14" s="16">
        <f t="shared" si="5"/>
        <v>349</v>
      </c>
      <c r="I14" s="31" t="s">
        <v>119</v>
      </c>
      <c r="J14" s="32" t="s">
        <v>120</v>
      </c>
      <c r="K14" s="31">
        <v>349</v>
      </c>
      <c r="L14" s="31" t="s">
        <v>121</v>
      </c>
      <c r="M14" s="32" t="s">
        <v>113</v>
      </c>
      <c r="N14" s="32" t="s">
        <v>114</v>
      </c>
      <c r="O14" s="33" t="s">
        <v>99</v>
      </c>
      <c r="P14" s="34" t="s">
        <v>115</v>
      </c>
    </row>
    <row r="15" spans="1:16" ht="12.75" customHeight="1" thickBot="1">
      <c r="A15" s="16" t="str">
        <f t="shared" si="0"/>
        <v>IBVS 5645 </v>
      </c>
      <c r="B15" s="6" t="str">
        <f t="shared" si="1"/>
        <v>II</v>
      </c>
      <c r="C15" s="16">
        <f t="shared" si="2"/>
        <v>52930.4928</v>
      </c>
      <c r="D15" s="12" t="str">
        <f t="shared" si="3"/>
        <v>vis</v>
      </c>
      <c r="E15" s="30">
        <f>VLOOKUP(C15,Active!C$21:E$972,3,FALSE)</f>
        <v>642.50084780081136</v>
      </c>
      <c r="F15" s="6" t="s">
        <v>73</v>
      </c>
      <c r="G15" s="12" t="str">
        <f t="shared" si="4"/>
        <v>52930.4928</v>
      </c>
      <c r="H15" s="16">
        <f t="shared" si="5"/>
        <v>991.5</v>
      </c>
      <c r="I15" s="31" t="s">
        <v>122</v>
      </c>
      <c r="J15" s="32" t="s">
        <v>123</v>
      </c>
      <c r="K15" s="31">
        <v>991.5</v>
      </c>
      <c r="L15" s="31" t="s">
        <v>124</v>
      </c>
      <c r="M15" s="32" t="s">
        <v>113</v>
      </c>
      <c r="N15" s="32" t="s">
        <v>114</v>
      </c>
      <c r="O15" s="33" t="s">
        <v>99</v>
      </c>
      <c r="P15" s="34" t="s">
        <v>115</v>
      </c>
    </row>
    <row r="16" spans="1:16" ht="12.75" customHeight="1" thickBot="1">
      <c r="A16" s="16" t="str">
        <f t="shared" si="0"/>
        <v>IBVS 5645 </v>
      </c>
      <c r="B16" s="6" t="str">
        <f t="shared" si="1"/>
        <v>I</v>
      </c>
      <c r="C16" s="16">
        <f t="shared" si="2"/>
        <v>53047.493600000002</v>
      </c>
      <c r="D16" s="12" t="str">
        <f t="shared" si="3"/>
        <v>vis</v>
      </c>
      <c r="E16" s="30">
        <f>VLOOKUP(C16,Active!C$21:E$972,3,FALSE)</f>
        <v>912.00286223642115</v>
      </c>
      <c r="F16" s="6" t="s">
        <v>73</v>
      </c>
      <c r="G16" s="12" t="str">
        <f t="shared" si="4"/>
        <v>53047.4936</v>
      </c>
      <c r="H16" s="16">
        <f t="shared" si="5"/>
        <v>1261</v>
      </c>
      <c r="I16" s="31" t="s">
        <v>125</v>
      </c>
      <c r="J16" s="32" t="s">
        <v>126</v>
      </c>
      <c r="K16" s="31">
        <v>1261</v>
      </c>
      <c r="L16" s="31" t="s">
        <v>124</v>
      </c>
      <c r="M16" s="32" t="s">
        <v>113</v>
      </c>
      <c r="N16" s="32" t="s">
        <v>114</v>
      </c>
      <c r="O16" s="33" t="s">
        <v>99</v>
      </c>
      <c r="P16" s="34" t="s">
        <v>115</v>
      </c>
    </row>
    <row r="17" spans="1:16" ht="12.75" customHeight="1" thickBot="1">
      <c r="A17" s="16" t="str">
        <f t="shared" si="0"/>
        <v>BAVM 173 </v>
      </c>
      <c r="B17" s="6" t="str">
        <f t="shared" si="1"/>
        <v>I</v>
      </c>
      <c r="C17" s="16">
        <f t="shared" si="2"/>
        <v>53446.464099999997</v>
      </c>
      <c r="D17" s="12" t="str">
        <f t="shared" si="3"/>
        <v>vis</v>
      </c>
      <c r="E17" s="30">
        <f>VLOOKUP(C17,Active!C$21:E$972,3,FALSE)</f>
        <v>1830.9995994414649</v>
      </c>
      <c r="F17" s="6" t="s">
        <v>73</v>
      </c>
      <c r="G17" s="12" t="str">
        <f t="shared" si="4"/>
        <v>53446.4641</v>
      </c>
      <c r="H17" s="16">
        <f t="shared" si="5"/>
        <v>2180</v>
      </c>
      <c r="I17" s="31" t="s">
        <v>127</v>
      </c>
      <c r="J17" s="32" t="s">
        <v>128</v>
      </c>
      <c r="K17" s="31">
        <v>2180</v>
      </c>
      <c r="L17" s="31" t="s">
        <v>129</v>
      </c>
      <c r="M17" s="32" t="s">
        <v>113</v>
      </c>
      <c r="N17" s="32" t="s">
        <v>130</v>
      </c>
      <c r="O17" s="33" t="s">
        <v>131</v>
      </c>
      <c r="P17" s="34" t="s">
        <v>132</v>
      </c>
    </row>
    <row r="18" spans="1:16" ht="12.75" customHeight="1" thickBot="1">
      <c r="A18" s="16" t="str">
        <f t="shared" si="0"/>
        <v>IBVS 5741 </v>
      </c>
      <c r="B18" s="6" t="str">
        <f t="shared" si="1"/>
        <v>I</v>
      </c>
      <c r="C18" s="16">
        <f t="shared" si="2"/>
        <v>53684.375800000002</v>
      </c>
      <c r="D18" s="12" t="str">
        <f t="shared" si="3"/>
        <v>vis</v>
      </c>
      <c r="E18" s="30">
        <f>VLOOKUP(C18,Active!C$21:E$972,3,FALSE)</f>
        <v>2379.0102319140697</v>
      </c>
      <c r="F18" s="6" t="s">
        <v>73</v>
      </c>
      <c r="G18" s="12" t="str">
        <f t="shared" si="4"/>
        <v>53684.3758</v>
      </c>
      <c r="H18" s="16">
        <f t="shared" si="5"/>
        <v>2728</v>
      </c>
      <c r="I18" s="31" t="s">
        <v>133</v>
      </c>
      <c r="J18" s="32" t="s">
        <v>134</v>
      </c>
      <c r="K18" s="31" t="s">
        <v>135</v>
      </c>
      <c r="L18" s="31" t="s">
        <v>136</v>
      </c>
      <c r="M18" s="32" t="s">
        <v>113</v>
      </c>
      <c r="N18" s="32" t="s">
        <v>114</v>
      </c>
      <c r="O18" s="33" t="s">
        <v>137</v>
      </c>
      <c r="P18" s="34" t="s">
        <v>138</v>
      </c>
    </row>
    <row r="19" spans="1:16" ht="12.75" customHeight="1" thickBot="1">
      <c r="A19" s="16" t="str">
        <f t="shared" si="0"/>
        <v>IBVS 5760 </v>
      </c>
      <c r="B19" s="6" t="str">
        <f t="shared" si="1"/>
        <v>II</v>
      </c>
      <c r="C19" s="16">
        <f t="shared" si="2"/>
        <v>54091.821000000004</v>
      </c>
      <c r="D19" s="12" t="str">
        <f t="shared" si="3"/>
        <v>vis</v>
      </c>
      <c r="E19" s="30">
        <f>VLOOKUP(C19,Active!C$21:E$972,3,FALSE)</f>
        <v>3317.5277648892197</v>
      </c>
      <c r="F19" s="6" t="s">
        <v>73</v>
      </c>
      <c r="G19" s="12" t="str">
        <f t="shared" si="4"/>
        <v>54091.8210</v>
      </c>
      <c r="H19" s="16">
        <f t="shared" si="5"/>
        <v>3666.5</v>
      </c>
      <c r="I19" s="31" t="s">
        <v>139</v>
      </c>
      <c r="J19" s="32" t="s">
        <v>140</v>
      </c>
      <c r="K19" s="31" t="s">
        <v>141</v>
      </c>
      <c r="L19" s="31" t="s">
        <v>142</v>
      </c>
      <c r="M19" s="32" t="s">
        <v>77</v>
      </c>
      <c r="N19" s="32" t="s">
        <v>143</v>
      </c>
      <c r="O19" s="33" t="s">
        <v>144</v>
      </c>
      <c r="P19" s="34" t="s">
        <v>145</v>
      </c>
    </row>
    <row r="20" spans="1:16" ht="12.75" customHeight="1" thickBot="1">
      <c r="A20" s="16" t="str">
        <f t="shared" si="0"/>
        <v>OEJV 0107 </v>
      </c>
      <c r="B20" s="6" t="str">
        <f t="shared" si="1"/>
        <v>I</v>
      </c>
      <c r="C20" s="16">
        <f t="shared" si="2"/>
        <v>54830.511599999998</v>
      </c>
      <c r="D20" s="12" t="str">
        <f t="shared" si="3"/>
        <v>vis</v>
      </c>
      <c r="E20" s="30">
        <f>VLOOKUP(C20,Active!C$21:E$972,3,FALSE)</f>
        <v>5019.0426668783093</v>
      </c>
      <c r="F20" s="6" t="s">
        <v>73</v>
      </c>
      <c r="G20" s="12" t="str">
        <f t="shared" si="4"/>
        <v>54830.5116</v>
      </c>
      <c r="H20" s="16">
        <f t="shared" si="5"/>
        <v>5368</v>
      </c>
      <c r="I20" s="31" t="s">
        <v>146</v>
      </c>
      <c r="J20" s="32" t="s">
        <v>147</v>
      </c>
      <c r="K20" s="31" t="s">
        <v>148</v>
      </c>
      <c r="L20" s="31" t="s">
        <v>149</v>
      </c>
      <c r="M20" s="32" t="s">
        <v>77</v>
      </c>
      <c r="N20" s="32" t="s">
        <v>143</v>
      </c>
      <c r="O20" s="33" t="s">
        <v>78</v>
      </c>
      <c r="P20" s="34" t="s">
        <v>79</v>
      </c>
    </row>
    <row r="21" spans="1:16" ht="12.75" customHeight="1" thickBot="1">
      <c r="A21" s="16" t="str">
        <f t="shared" si="0"/>
        <v>IBVS 5894 </v>
      </c>
      <c r="B21" s="6" t="str">
        <f t="shared" si="1"/>
        <v>I</v>
      </c>
      <c r="C21" s="16">
        <f t="shared" si="2"/>
        <v>54852.650600000001</v>
      </c>
      <c r="D21" s="12" t="str">
        <f t="shared" si="3"/>
        <v>vis</v>
      </c>
      <c r="E21" s="30">
        <f>VLOOKUP(C21,Active!C$21:E$972,3,FALSE)</f>
        <v>5070.0380882565451</v>
      </c>
      <c r="F21" s="6" t="s">
        <v>73</v>
      </c>
      <c r="G21" s="12" t="str">
        <f t="shared" si="4"/>
        <v>54852.6506</v>
      </c>
      <c r="H21" s="16">
        <f t="shared" si="5"/>
        <v>5419</v>
      </c>
      <c r="I21" s="31" t="s">
        <v>150</v>
      </c>
      <c r="J21" s="32" t="s">
        <v>151</v>
      </c>
      <c r="K21" s="31" t="s">
        <v>152</v>
      </c>
      <c r="L21" s="31" t="s">
        <v>112</v>
      </c>
      <c r="M21" s="32" t="s">
        <v>77</v>
      </c>
      <c r="N21" s="32" t="s">
        <v>73</v>
      </c>
      <c r="O21" s="33" t="s">
        <v>153</v>
      </c>
      <c r="P21" s="34" t="s">
        <v>154</v>
      </c>
    </row>
    <row r="22" spans="1:16" ht="12.75" customHeight="1" thickBot="1">
      <c r="A22" s="16" t="str">
        <f t="shared" si="0"/>
        <v>IBVS 5960 </v>
      </c>
      <c r="B22" s="6" t="str">
        <f t="shared" si="1"/>
        <v>I</v>
      </c>
      <c r="C22" s="16">
        <f t="shared" si="2"/>
        <v>55539.890800000001</v>
      </c>
      <c r="D22" s="12" t="str">
        <f t="shared" si="3"/>
        <v>vis</v>
      </c>
      <c r="E22" s="30">
        <f>VLOOKUP(C22,Active!C$21:E$972,3,FALSE)</f>
        <v>6653.041095937936</v>
      </c>
      <c r="F22" s="6" t="s">
        <v>73</v>
      </c>
      <c r="G22" s="12" t="str">
        <f t="shared" si="4"/>
        <v>55539.8908</v>
      </c>
      <c r="H22" s="16">
        <f t="shared" si="5"/>
        <v>7002</v>
      </c>
      <c r="I22" s="31" t="s">
        <v>179</v>
      </c>
      <c r="J22" s="32" t="s">
        <v>180</v>
      </c>
      <c r="K22" s="31" t="s">
        <v>181</v>
      </c>
      <c r="L22" s="31" t="s">
        <v>182</v>
      </c>
      <c r="M22" s="32" t="s">
        <v>77</v>
      </c>
      <c r="N22" s="32" t="s">
        <v>73</v>
      </c>
      <c r="O22" s="33" t="s">
        <v>153</v>
      </c>
      <c r="P22" s="34" t="s">
        <v>183</v>
      </c>
    </row>
    <row r="23" spans="1:16" ht="12.75" customHeight="1" thickBot="1">
      <c r="A23" s="16" t="str">
        <f t="shared" si="0"/>
        <v>IBVS 6018 </v>
      </c>
      <c r="B23" s="6" t="str">
        <f t="shared" si="1"/>
        <v>II</v>
      </c>
      <c r="C23" s="16">
        <f t="shared" si="2"/>
        <v>55840.967600000004</v>
      </c>
      <c r="D23" s="12" t="str">
        <f t="shared" si="3"/>
        <v>vis</v>
      </c>
      <c r="E23" s="30">
        <f>VLOOKUP(C23,Active!C$21:E$972,3,FALSE)</f>
        <v>7346.5475001661698</v>
      </c>
      <c r="F23" s="6" t="s">
        <v>73</v>
      </c>
      <c r="G23" s="12" t="str">
        <f t="shared" si="4"/>
        <v>55840.9676</v>
      </c>
      <c r="H23" s="16">
        <f t="shared" si="5"/>
        <v>7695.5</v>
      </c>
      <c r="I23" s="31" t="s">
        <v>200</v>
      </c>
      <c r="J23" s="32" t="s">
        <v>201</v>
      </c>
      <c r="K23" s="31" t="s">
        <v>202</v>
      </c>
      <c r="L23" s="31" t="s">
        <v>203</v>
      </c>
      <c r="M23" s="32" t="s">
        <v>77</v>
      </c>
      <c r="N23" s="32" t="s">
        <v>143</v>
      </c>
      <c r="O23" s="33" t="s">
        <v>144</v>
      </c>
      <c r="P23" s="34" t="s">
        <v>204</v>
      </c>
    </row>
    <row r="24" spans="1:16" ht="12.75" customHeight="1" thickBot="1">
      <c r="A24" s="16" t="str">
        <f t="shared" si="0"/>
        <v>IBVS 6029 </v>
      </c>
      <c r="B24" s="6" t="str">
        <f t="shared" si="1"/>
        <v>I</v>
      </c>
      <c r="C24" s="16">
        <f t="shared" si="2"/>
        <v>55959.703300000001</v>
      </c>
      <c r="D24" s="12" t="str">
        <f t="shared" si="3"/>
        <v>vis</v>
      </c>
      <c r="E24" s="30">
        <f>VLOOKUP(C24,Active!C$21:E$972,3,FALSE)</f>
        <v>7620.0457184298157</v>
      </c>
      <c r="F24" s="6" t="s">
        <v>73</v>
      </c>
      <c r="G24" s="12" t="str">
        <f t="shared" si="4"/>
        <v>55959.7033</v>
      </c>
      <c r="H24" s="16">
        <f t="shared" si="5"/>
        <v>7969</v>
      </c>
      <c r="I24" s="31" t="s">
        <v>205</v>
      </c>
      <c r="J24" s="32" t="s">
        <v>206</v>
      </c>
      <c r="K24" s="31" t="s">
        <v>207</v>
      </c>
      <c r="L24" s="31" t="s">
        <v>208</v>
      </c>
      <c r="M24" s="32" t="s">
        <v>77</v>
      </c>
      <c r="N24" s="32" t="s">
        <v>73</v>
      </c>
      <c r="O24" s="33" t="s">
        <v>153</v>
      </c>
      <c r="P24" s="34" t="s">
        <v>209</v>
      </c>
    </row>
    <row r="25" spans="1:16" ht="12.75" customHeight="1" thickBot="1">
      <c r="A25" s="16" t="str">
        <f t="shared" si="0"/>
        <v>OEJV 0160 </v>
      </c>
      <c r="B25" s="6" t="str">
        <f t="shared" si="1"/>
        <v>I</v>
      </c>
      <c r="C25" s="16">
        <f t="shared" si="2"/>
        <v>56011.36522</v>
      </c>
      <c r="D25" s="12" t="str">
        <f t="shared" si="3"/>
        <v>vis</v>
      </c>
      <c r="E25" s="30">
        <f>VLOOKUP(C25,Active!C$21:E$972,3,FALSE)</f>
        <v>7739.0448321932317</v>
      </c>
      <c r="F25" s="6" t="s">
        <v>73</v>
      </c>
      <c r="G25" s="12" t="str">
        <f t="shared" si="4"/>
        <v>56011.36522</v>
      </c>
      <c r="H25" s="16">
        <f t="shared" si="5"/>
        <v>8088</v>
      </c>
      <c r="I25" s="31" t="s">
        <v>210</v>
      </c>
      <c r="J25" s="32" t="s">
        <v>211</v>
      </c>
      <c r="K25" s="31" t="s">
        <v>212</v>
      </c>
      <c r="L25" s="31" t="s">
        <v>213</v>
      </c>
      <c r="M25" s="32" t="s">
        <v>77</v>
      </c>
      <c r="N25" s="32" t="s">
        <v>36</v>
      </c>
      <c r="O25" s="33" t="s">
        <v>214</v>
      </c>
      <c r="P25" s="34" t="s">
        <v>215</v>
      </c>
    </row>
    <row r="26" spans="1:16" ht="12.75" customHeight="1" thickBot="1">
      <c r="A26" s="16" t="str">
        <f t="shared" si="0"/>
        <v>OEJV 0160 </v>
      </c>
      <c r="B26" s="6" t="str">
        <f t="shared" si="1"/>
        <v>I</v>
      </c>
      <c r="C26" s="16">
        <f t="shared" si="2"/>
        <v>56011.365720000002</v>
      </c>
      <c r="D26" s="12" t="str">
        <f t="shared" si="3"/>
        <v>vis</v>
      </c>
      <c r="E26" s="30">
        <f>VLOOKUP(C26,Active!C$21:E$972,3,FALSE)</f>
        <v>7739.045983903372</v>
      </c>
      <c r="F26" s="6" t="s">
        <v>73</v>
      </c>
      <c r="G26" s="12" t="str">
        <f t="shared" si="4"/>
        <v>56011.36572</v>
      </c>
      <c r="H26" s="16">
        <f t="shared" si="5"/>
        <v>8088</v>
      </c>
      <c r="I26" s="31" t="s">
        <v>216</v>
      </c>
      <c r="J26" s="32" t="s">
        <v>217</v>
      </c>
      <c r="K26" s="31" t="s">
        <v>212</v>
      </c>
      <c r="L26" s="31" t="s">
        <v>218</v>
      </c>
      <c r="M26" s="32" t="s">
        <v>77</v>
      </c>
      <c r="N26" s="32" t="s">
        <v>73</v>
      </c>
      <c r="O26" s="33" t="s">
        <v>214</v>
      </c>
      <c r="P26" s="34" t="s">
        <v>215</v>
      </c>
    </row>
    <row r="27" spans="1:16" ht="12.75" customHeight="1" thickBot="1">
      <c r="A27" s="16" t="str">
        <f t="shared" si="0"/>
        <v>OEJV 0160 </v>
      </c>
      <c r="B27" s="6" t="str">
        <f t="shared" si="1"/>
        <v>I</v>
      </c>
      <c r="C27" s="16">
        <f t="shared" si="2"/>
        <v>56011.366119999999</v>
      </c>
      <c r="D27" s="12" t="str">
        <f t="shared" si="3"/>
        <v>vis</v>
      </c>
      <c r="E27" s="30">
        <f>VLOOKUP(C27,Active!C$21:E$972,3,FALSE)</f>
        <v>7739.0469052714743</v>
      </c>
      <c r="F27" s="6" t="s">
        <v>73</v>
      </c>
      <c r="G27" s="12" t="str">
        <f t="shared" si="4"/>
        <v>56011.36612</v>
      </c>
      <c r="H27" s="16">
        <f t="shared" si="5"/>
        <v>8088</v>
      </c>
      <c r="I27" s="31" t="s">
        <v>219</v>
      </c>
      <c r="J27" s="32" t="s">
        <v>220</v>
      </c>
      <c r="K27" s="31" t="s">
        <v>212</v>
      </c>
      <c r="L27" s="31" t="s">
        <v>221</v>
      </c>
      <c r="M27" s="32" t="s">
        <v>77</v>
      </c>
      <c r="N27" s="32" t="s">
        <v>143</v>
      </c>
      <c r="O27" s="33" t="s">
        <v>214</v>
      </c>
      <c r="P27" s="34" t="s">
        <v>215</v>
      </c>
    </row>
    <row r="28" spans="1:16" ht="12.75" customHeight="1" thickBot="1">
      <c r="A28" s="16" t="str">
        <f t="shared" si="0"/>
        <v>IBVS 6042 </v>
      </c>
      <c r="B28" s="6" t="str">
        <f t="shared" si="1"/>
        <v>I</v>
      </c>
      <c r="C28" s="16">
        <f t="shared" si="2"/>
        <v>56261.866800000003</v>
      </c>
      <c r="D28" s="12" t="str">
        <f t="shared" si="3"/>
        <v>vis</v>
      </c>
      <c r="E28" s="30">
        <f>VLOOKUP(C28,Active!C$21:E$972,3,FALSE)</f>
        <v>8316.0552494664753</v>
      </c>
      <c r="F28" s="6" t="s">
        <v>73</v>
      </c>
      <c r="G28" s="12" t="str">
        <f t="shared" si="4"/>
        <v>56261.8668</v>
      </c>
      <c r="H28" s="16">
        <f t="shared" si="5"/>
        <v>8665</v>
      </c>
      <c r="I28" s="31" t="s">
        <v>236</v>
      </c>
      <c r="J28" s="32" t="s">
        <v>237</v>
      </c>
      <c r="K28" s="31" t="s">
        <v>238</v>
      </c>
      <c r="L28" s="31" t="s">
        <v>239</v>
      </c>
      <c r="M28" s="32" t="s">
        <v>77</v>
      </c>
      <c r="N28" s="32" t="s">
        <v>73</v>
      </c>
      <c r="O28" s="33" t="s">
        <v>153</v>
      </c>
      <c r="P28" s="34" t="s">
        <v>240</v>
      </c>
    </row>
    <row r="29" spans="1:16" ht="12.75" customHeight="1" thickBot="1">
      <c r="A29" s="16" t="str">
        <f t="shared" si="0"/>
        <v>OEJV 0160 </v>
      </c>
      <c r="B29" s="6" t="str">
        <f t="shared" si="1"/>
        <v>I</v>
      </c>
      <c r="C29" s="16">
        <f t="shared" si="2"/>
        <v>56290.518360000002</v>
      </c>
      <c r="D29" s="12" t="str">
        <f t="shared" si="3"/>
        <v>vis</v>
      </c>
      <c r="E29" s="30">
        <f>VLOOKUP(C29,Active!C$21:E$972,3,FALSE)</f>
        <v>8382.0518335643792</v>
      </c>
      <c r="F29" s="6" t="s">
        <v>73</v>
      </c>
      <c r="G29" s="12" t="str">
        <f t="shared" si="4"/>
        <v>56290.51836</v>
      </c>
      <c r="H29" s="16">
        <f t="shared" si="5"/>
        <v>8731</v>
      </c>
      <c r="I29" s="31" t="s">
        <v>241</v>
      </c>
      <c r="J29" s="32" t="s">
        <v>242</v>
      </c>
      <c r="K29" s="31" t="s">
        <v>243</v>
      </c>
      <c r="L29" s="31" t="s">
        <v>244</v>
      </c>
      <c r="M29" s="32" t="s">
        <v>77</v>
      </c>
      <c r="N29" s="32" t="s">
        <v>66</v>
      </c>
      <c r="O29" s="33" t="s">
        <v>245</v>
      </c>
      <c r="P29" s="34" t="s">
        <v>215</v>
      </c>
    </row>
    <row r="30" spans="1:16" ht="12.75" customHeight="1" thickBot="1">
      <c r="A30" s="16" t="str">
        <f t="shared" si="0"/>
        <v>OEJV 0107 </v>
      </c>
      <c r="B30" s="6" t="str">
        <f t="shared" si="1"/>
        <v>II</v>
      </c>
      <c r="C30" s="16">
        <f t="shared" si="2"/>
        <v>51968.439200000001</v>
      </c>
      <c r="D30" s="12" t="str">
        <f t="shared" si="3"/>
        <v>vis</v>
      </c>
      <c r="E30" s="30" t="e">
        <f>VLOOKUP(C30,Active!C$21:E$972,3,FALSE)</f>
        <v>#N/A</v>
      </c>
      <c r="F30" s="6" t="s">
        <v>73</v>
      </c>
      <c r="G30" s="12" t="str">
        <f t="shared" si="4"/>
        <v>51968.4392</v>
      </c>
      <c r="H30" s="16">
        <f t="shared" si="5"/>
        <v>-1224.5</v>
      </c>
      <c r="I30" s="31" t="s">
        <v>80</v>
      </c>
      <c r="J30" s="32" t="s">
        <v>81</v>
      </c>
      <c r="K30" s="31">
        <v>-1224.5</v>
      </c>
      <c r="L30" s="31" t="s">
        <v>82</v>
      </c>
      <c r="M30" s="32" t="s">
        <v>77</v>
      </c>
      <c r="N30" s="32" t="s">
        <v>73</v>
      </c>
      <c r="O30" s="33" t="s">
        <v>78</v>
      </c>
      <c r="P30" s="34" t="s">
        <v>79</v>
      </c>
    </row>
    <row r="31" spans="1:16" ht="12.75" customHeight="1" thickBot="1">
      <c r="A31" s="16" t="str">
        <f t="shared" si="0"/>
        <v>OEJV 0107 </v>
      </c>
      <c r="B31" s="6" t="str">
        <f t="shared" si="1"/>
        <v>I</v>
      </c>
      <c r="C31" s="16">
        <f t="shared" si="2"/>
        <v>51968.659299999999</v>
      </c>
      <c r="D31" s="12" t="str">
        <f t="shared" si="3"/>
        <v>vis</v>
      </c>
      <c r="E31" s="30" t="e">
        <f>VLOOKUP(C31,Active!C$21:E$972,3,FALSE)</f>
        <v>#N/A</v>
      </c>
      <c r="F31" s="6" t="s">
        <v>73</v>
      </c>
      <c r="G31" s="12" t="str">
        <f t="shared" si="4"/>
        <v>51968.6593</v>
      </c>
      <c r="H31" s="16">
        <f t="shared" si="5"/>
        <v>-1224</v>
      </c>
      <c r="I31" s="31" t="s">
        <v>83</v>
      </c>
      <c r="J31" s="32" t="s">
        <v>84</v>
      </c>
      <c r="K31" s="31">
        <v>-1224</v>
      </c>
      <c r="L31" s="31" t="s">
        <v>85</v>
      </c>
      <c r="M31" s="32" t="s">
        <v>77</v>
      </c>
      <c r="N31" s="32" t="s">
        <v>73</v>
      </c>
      <c r="O31" s="33" t="s">
        <v>78</v>
      </c>
      <c r="P31" s="34" t="s">
        <v>79</v>
      </c>
    </row>
    <row r="32" spans="1:16" ht="12.75" customHeight="1" thickBot="1">
      <c r="A32" s="16" t="str">
        <f t="shared" si="0"/>
        <v>OEJV 0107 </v>
      </c>
      <c r="B32" s="6" t="str">
        <f t="shared" si="1"/>
        <v>II</v>
      </c>
      <c r="C32" s="16">
        <f t="shared" si="2"/>
        <v>51971.478799999997</v>
      </c>
      <c r="D32" s="12" t="str">
        <f t="shared" si="3"/>
        <v>vis</v>
      </c>
      <c r="E32" s="30" t="e">
        <f>VLOOKUP(C32,Active!C$21:E$972,3,FALSE)</f>
        <v>#N/A</v>
      </c>
      <c r="F32" s="6" t="s">
        <v>73</v>
      </c>
      <c r="G32" s="12" t="str">
        <f t="shared" si="4"/>
        <v>51971.4788</v>
      </c>
      <c r="H32" s="16">
        <f t="shared" si="5"/>
        <v>-1217.5</v>
      </c>
      <c r="I32" s="31" t="s">
        <v>86</v>
      </c>
      <c r="J32" s="32" t="s">
        <v>87</v>
      </c>
      <c r="K32" s="31">
        <v>-1217.5</v>
      </c>
      <c r="L32" s="31" t="s">
        <v>88</v>
      </c>
      <c r="M32" s="32" t="s">
        <v>77</v>
      </c>
      <c r="N32" s="32" t="s">
        <v>73</v>
      </c>
      <c r="O32" s="33" t="s">
        <v>78</v>
      </c>
      <c r="P32" s="34" t="s">
        <v>79</v>
      </c>
    </row>
    <row r="33" spans="1:16" ht="12.75" customHeight="1" thickBot="1">
      <c r="A33" s="16" t="str">
        <f t="shared" si="0"/>
        <v>OEJV 0107 </v>
      </c>
      <c r="B33" s="6" t="str">
        <f t="shared" si="1"/>
        <v>II</v>
      </c>
      <c r="C33" s="16">
        <f t="shared" si="2"/>
        <v>51975.386599999998</v>
      </c>
      <c r="D33" s="12" t="str">
        <f t="shared" si="3"/>
        <v>vis</v>
      </c>
      <c r="E33" s="30" t="e">
        <f>VLOOKUP(C33,Active!C$21:E$972,3,FALSE)</f>
        <v>#N/A</v>
      </c>
      <c r="F33" s="6" t="s">
        <v>73</v>
      </c>
      <c r="G33" s="12" t="str">
        <f t="shared" si="4"/>
        <v>51975.3866</v>
      </c>
      <c r="H33" s="16">
        <f t="shared" si="5"/>
        <v>-1208.5</v>
      </c>
      <c r="I33" s="31" t="s">
        <v>89</v>
      </c>
      <c r="J33" s="32" t="s">
        <v>90</v>
      </c>
      <c r="K33" s="31">
        <v>-1208.5</v>
      </c>
      <c r="L33" s="31" t="s">
        <v>91</v>
      </c>
      <c r="M33" s="32" t="s">
        <v>77</v>
      </c>
      <c r="N33" s="32" t="s">
        <v>73</v>
      </c>
      <c r="O33" s="33" t="s">
        <v>78</v>
      </c>
      <c r="P33" s="34" t="s">
        <v>79</v>
      </c>
    </row>
    <row r="34" spans="1:16" ht="12.75" customHeight="1" thickBot="1">
      <c r="A34" s="16" t="str">
        <f t="shared" si="0"/>
        <v>OEJV 0107 </v>
      </c>
      <c r="B34" s="6" t="str">
        <f t="shared" si="1"/>
        <v>I</v>
      </c>
      <c r="C34" s="16">
        <f t="shared" si="2"/>
        <v>51975.602899999998</v>
      </c>
      <c r="D34" s="12" t="str">
        <f t="shared" si="3"/>
        <v>vis</v>
      </c>
      <c r="E34" s="30" t="e">
        <f>VLOOKUP(C34,Active!C$21:E$972,3,FALSE)</f>
        <v>#N/A</v>
      </c>
      <c r="F34" s="6" t="s">
        <v>73</v>
      </c>
      <c r="G34" s="12" t="str">
        <f t="shared" si="4"/>
        <v>51975.6029</v>
      </c>
      <c r="H34" s="16">
        <f t="shared" si="5"/>
        <v>-1208</v>
      </c>
      <c r="I34" s="31" t="s">
        <v>92</v>
      </c>
      <c r="J34" s="32" t="s">
        <v>93</v>
      </c>
      <c r="K34" s="31">
        <v>-1208</v>
      </c>
      <c r="L34" s="31" t="s">
        <v>94</v>
      </c>
      <c r="M34" s="32" t="s">
        <v>77</v>
      </c>
      <c r="N34" s="32" t="s">
        <v>73</v>
      </c>
      <c r="O34" s="33" t="s">
        <v>78</v>
      </c>
      <c r="P34" s="34" t="s">
        <v>79</v>
      </c>
    </row>
    <row r="35" spans="1:16" ht="12.75" customHeight="1" thickBot="1">
      <c r="A35" s="16" t="str">
        <f t="shared" si="0"/>
        <v>OEJV 0074 </v>
      </c>
      <c r="B35" s="6" t="str">
        <f t="shared" si="1"/>
        <v>I</v>
      </c>
      <c r="C35" s="16">
        <f t="shared" si="2"/>
        <v>52000.351000000002</v>
      </c>
      <c r="D35" s="12" t="str">
        <f t="shared" si="3"/>
        <v>vis</v>
      </c>
      <c r="E35" s="30" t="e">
        <f>VLOOKUP(C35,Active!C$21:E$972,3,FALSE)</f>
        <v>#N/A</v>
      </c>
      <c r="F35" s="6" t="s">
        <v>73</v>
      </c>
      <c r="G35" s="12" t="str">
        <f t="shared" si="4"/>
        <v>52000.351</v>
      </c>
      <c r="H35" s="16">
        <f t="shared" si="5"/>
        <v>-1151</v>
      </c>
      <c r="I35" s="31" t="s">
        <v>95</v>
      </c>
      <c r="J35" s="32" t="s">
        <v>96</v>
      </c>
      <c r="K35" s="31">
        <v>-1151</v>
      </c>
      <c r="L35" s="31" t="s">
        <v>97</v>
      </c>
      <c r="M35" s="32" t="s">
        <v>98</v>
      </c>
      <c r="N35" s="32"/>
      <c r="O35" s="33" t="s">
        <v>99</v>
      </c>
      <c r="P35" s="34" t="s">
        <v>100</v>
      </c>
    </row>
    <row r="36" spans="1:16" ht="12.75" customHeight="1" thickBot="1">
      <c r="A36" s="16" t="str">
        <f t="shared" si="0"/>
        <v>OEJV 0074 </v>
      </c>
      <c r="B36" s="6" t="str">
        <f t="shared" si="1"/>
        <v>II</v>
      </c>
      <c r="C36" s="16">
        <f t="shared" si="2"/>
        <v>52005.332999999999</v>
      </c>
      <c r="D36" s="12" t="str">
        <f t="shared" si="3"/>
        <v>vis</v>
      </c>
      <c r="E36" s="30" t="e">
        <f>VLOOKUP(C36,Active!C$21:E$972,3,FALSE)</f>
        <v>#N/A</v>
      </c>
      <c r="F36" s="6" t="s">
        <v>73</v>
      </c>
      <c r="G36" s="12" t="str">
        <f t="shared" si="4"/>
        <v>52005.333</v>
      </c>
      <c r="H36" s="16">
        <f t="shared" si="5"/>
        <v>-1139.5</v>
      </c>
      <c r="I36" s="31" t="s">
        <v>101</v>
      </c>
      <c r="J36" s="32" t="s">
        <v>102</v>
      </c>
      <c r="K36" s="31">
        <v>-1139.5</v>
      </c>
      <c r="L36" s="31" t="s">
        <v>103</v>
      </c>
      <c r="M36" s="32" t="s">
        <v>98</v>
      </c>
      <c r="N36" s="32"/>
      <c r="O36" s="33" t="s">
        <v>99</v>
      </c>
      <c r="P36" s="34" t="s">
        <v>100</v>
      </c>
    </row>
    <row r="37" spans="1:16" ht="12.75" customHeight="1" thickBot="1">
      <c r="A37" s="16" t="str">
        <f t="shared" si="0"/>
        <v>OEJV 0074 </v>
      </c>
      <c r="B37" s="6" t="str">
        <f t="shared" si="1"/>
        <v>II</v>
      </c>
      <c r="C37" s="16">
        <f t="shared" si="2"/>
        <v>52014.44</v>
      </c>
      <c r="D37" s="12" t="str">
        <f t="shared" si="3"/>
        <v>vis</v>
      </c>
      <c r="E37" s="30" t="e">
        <f>VLOOKUP(C37,Active!C$21:E$972,3,FALSE)</f>
        <v>#N/A</v>
      </c>
      <c r="F37" s="6" t="s">
        <v>73</v>
      </c>
      <c r="G37" s="12" t="str">
        <f t="shared" si="4"/>
        <v>52014.440</v>
      </c>
      <c r="H37" s="16">
        <f t="shared" si="5"/>
        <v>-1118.5</v>
      </c>
      <c r="I37" s="31" t="s">
        <v>104</v>
      </c>
      <c r="J37" s="32" t="s">
        <v>105</v>
      </c>
      <c r="K37" s="31">
        <v>-1118.5</v>
      </c>
      <c r="L37" s="31" t="s">
        <v>106</v>
      </c>
      <c r="M37" s="32" t="s">
        <v>98</v>
      </c>
      <c r="N37" s="32"/>
      <c r="O37" s="33" t="s">
        <v>99</v>
      </c>
      <c r="P37" s="34" t="s">
        <v>100</v>
      </c>
    </row>
    <row r="38" spans="1:16" ht="12.75" customHeight="1" thickBot="1">
      <c r="A38" s="16" t="str">
        <f t="shared" si="0"/>
        <v>OEJV 0107 </v>
      </c>
      <c r="B38" s="6" t="str">
        <f t="shared" si="1"/>
        <v>II</v>
      </c>
      <c r="C38" s="16">
        <f t="shared" si="2"/>
        <v>52024.445399999997</v>
      </c>
      <c r="D38" s="12" t="str">
        <f t="shared" si="3"/>
        <v>vis</v>
      </c>
      <c r="E38" s="30" t="e">
        <f>VLOOKUP(C38,Active!C$21:E$972,3,FALSE)</f>
        <v>#N/A</v>
      </c>
      <c r="F38" s="6" t="s">
        <v>73</v>
      </c>
      <c r="G38" s="12" t="str">
        <f t="shared" si="4"/>
        <v>52024.4454</v>
      </c>
      <c r="H38" s="16">
        <f t="shared" si="5"/>
        <v>-1095.5</v>
      </c>
      <c r="I38" s="31" t="s">
        <v>107</v>
      </c>
      <c r="J38" s="32" t="s">
        <v>108</v>
      </c>
      <c r="K38" s="31">
        <v>-1095.5</v>
      </c>
      <c r="L38" s="31" t="s">
        <v>109</v>
      </c>
      <c r="M38" s="32" t="s">
        <v>77</v>
      </c>
      <c r="N38" s="32" t="s">
        <v>73</v>
      </c>
      <c r="O38" s="33" t="s">
        <v>78</v>
      </c>
      <c r="P38" s="34" t="s">
        <v>79</v>
      </c>
    </row>
    <row r="39" spans="1:16" ht="12.75" customHeight="1" thickBot="1">
      <c r="A39" s="16" t="str">
        <f t="shared" si="0"/>
        <v>OEJV 0137 </v>
      </c>
      <c r="B39" s="6" t="str">
        <f t="shared" si="1"/>
        <v>I</v>
      </c>
      <c r="C39" s="16">
        <f t="shared" si="2"/>
        <v>55093.595300000001</v>
      </c>
      <c r="D39" s="12" t="str">
        <f t="shared" si="3"/>
        <v>vis</v>
      </c>
      <c r="E39" s="30" t="e">
        <f>VLOOKUP(C39,Active!C$21:E$972,3,FALSE)</f>
        <v>#N/A</v>
      </c>
      <c r="F39" s="6" t="s">
        <v>73</v>
      </c>
      <c r="G39" s="12" t="str">
        <f t="shared" si="4"/>
        <v>55093.5953</v>
      </c>
      <c r="H39" s="16">
        <f t="shared" si="5"/>
        <v>5974</v>
      </c>
      <c r="I39" s="31" t="s">
        <v>155</v>
      </c>
      <c r="J39" s="32" t="s">
        <v>156</v>
      </c>
      <c r="K39" s="31" t="s">
        <v>157</v>
      </c>
      <c r="L39" s="31" t="s">
        <v>158</v>
      </c>
      <c r="M39" s="32" t="s">
        <v>77</v>
      </c>
      <c r="N39" s="32" t="s">
        <v>143</v>
      </c>
      <c r="O39" s="33" t="s">
        <v>78</v>
      </c>
      <c r="P39" s="34" t="s">
        <v>159</v>
      </c>
    </row>
    <row r="40" spans="1:16" ht="12.75" customHeight="1" thickBot="1">
      <c r="A40" s="16" t="str">
        <f t="shared" si="0"/>
        <v>VSB 50 </v>
      </c>
      <c r="B40" s="6" t="str">
        <f t="shared" si="1"/>
        <v>I</v>
      </c>
      <c r="C40" s="16">
        <f t="shared" si="2"/>
        <v>55162.190999999999</v>
      </c>
      <c r="D40" s="12" t="str">
        <f t="shared" si="3"/>
        <v>vis</v>
      </c>
      <c r="E40" s="30">
        <f>VLOOKUP(C40,Active!C$21:E$972,3,FALSE)</f>
        <v>5783.0397202898539</v>
      </c>
      <c r="F40" s="6" t="s">
        <v>73</v>
      </c>
      <c r="G40" s="12" t="str">
        <f t="shared" si="4"/>
        <v>55162.191</v>
      </c>
      <c r="H40" s="16">
        <f t="shared" si="5"/>
        <v>6132</v>
      </c>
      <c r="I40" s="31" t="s">
        <v>160</v>
      </c>
      <c r="J40" s="32" t="s">
        <v>161</v>
      </c>
      <c r="K40" s="31" t="s">
        <v>162</v>
      </c>
      <c r="L40" s="31" t="s">
        <v>163</v>
      </c>
      <c r="M40" s="32" t="s">
        <v>77</v>
      </c>
      <c r="N40" s="32" t="s">
        <v>164</v>
      </c>
      <c r="O40" s="33" t="s">
        <v>165</v>
      </c>
      <c r="P40" s="34" t="s">
        <v>166</v>
      </c>
    </row>
    <row r="41" spans="1:16" ht="12.75" customHeight="1" thickBot="1">
      <c r="A41" s="16" t="str">
        <f t="shared" si="0"/>
        <v>VSB 51 </v>
      </c>
      <c r="B41" s="6" t="str">
        <f t="shared" si="1"/>
        <v>I</v>
      </c>
      <c r="C41" s="16">
        <f t="shared" si="2"/>
        <v>55245.978499999997</v>
      </c>
      <c r="D41" s="12" t="str">
        <f t="shared" si="3"/>
        <v>vis</v>
      </c>
      <c r="E41" s="30">
        <f>VLOOKUP(C41,Active!C$21:E$972,3,FALSE)</f>
        <v>5976.0375462408128</v>
      </c>
      <c r="F41" s="6" t="s">
        <v>73</v>
      </c>
      <c r="G41" s="12" t="str">
        <f t="shared" si="4"/>
        <v>55245.9785</v>
      </c>
      <c r="H41" s="16">
        <f t="shared" si="5"/>
        <v>6325</v>
      </c>
      <c r="I41" s="31" t="s">
        <v>167</v>
      </c>
      <c r="J41" s="32" t="s">
        <v>168</v>
      </c>
      <c r="K41" s="31" t="s">
        <v>169</v>
      </c>
      <c r="L41" s="31" t="s">
        <v>170</v>
      </c>
      <c r="M41" s="32" t="s">
        <v>77</v>
      </c>
      <c r="N41" s="32" t="s">
        <v>164</v>
      </c>
      <c r="O41" s="33" t="s">
        <v>165</v>
      </c>
      <c r="P41" s="34" t="s">
        <v>171</v>
      </c>
    </row>
    <row r="42" spans="1:16" ht="12.75" customHeight="1" thickBot="1">
      <c r="A42" s="16" t="str">
        <f t="shared" si="0"/>
        <v>VSB 51 </v>
      </c>
      <c r="B42" s="6" t="str">
        <f t="shared" si="1"/>
        <v>II</v>
      </c>
      <c r="C42" s="16">
        <f t="shared" si="2"/>
        <v>55246.194799999997</v>
      </c>
      <c r="D42" s="12" t="str">
        <f t="shared" si="3"/>
        <v>vis</v>
      </c>
      <c r="E42" s="30">
        <f>VLOOKUP(C42,Active!C$21:E$972,3,FALSE)</f>
        <v>5976.5357760454162</v>
      </c>
      <c r="F42" s="6" t="s">
        <v>73</v>
      </c>
      <c r="G42" s="12" t="str">
        <f t="shared" si="4"/>
        <v>55246.1948</v>
      </c>
      <c r="H42" s="16">
        <f t="shared" si="5"/>
        <v>6325.5</v>
      </c>
      <c r="I42" s="31" t="s">
        <v>172</v>
      </c>
      <c r="J42" s="32" t="s">
        <v>173</v>
      </c>
      <c r="K42" s="31" t="s">
        <v>174</v>
      </c>
      <c r="L42" s="31" t="s">
        <v>136</v>
      </c>
      <c r="M42" s="32" t="s">
        <v>77</v>
      </c>
      <c r="N42" s="32" t="s">
        <v>164</v>
      </c>
      <c r="O42" s="33" t="s">
        <v>165</v>
      </c>
      <c r="P42" s="34" t="s">
        <v>171</v>
      </c>
    </row>
    <row r="43" spans="1:16" ht="12.75" customHeight="1" thickBot="1">
      <c r="A43" s="16" t="str">
        <f t="shared" si="0"/>
        <v>OEJV 0137 </v>
      </c>
      <c r="B43" s="6" t="str">
        <f t="shared" si="1"/>
        <v>I</v>
      </c>
      <c r="C43" s="16">
        <f t="shared" si="2"/>
        <v>55430.4859</v>
      </c>
      <c r="D43" s="12" t="str">
        <f t="shared" si="3"/>
        <v>vis</v>
      </c>
      <c r="E43" s="30">
        <f>VLOOKUP(C43,Active!C$21:E$972,3,FALSE)</f>
        <v>6401.0356315383215</v>
      </c>
      <c r="F43" s="6" t="s">
        <v>73</v>
      </c>
      <c r="G43" s="12" t="str">
        <f t="shared" si="4"/>
        <v>55430.4859</v>
      </c>
      <c r="H43" s="16">
        <f t="shared" si="5"/>
        <v>6750</v>
      </c>
      <c r="I43" s="31" t="s">
        <v>175</v>
      </c>
      <c r="J43" s="32" t="s">
        <v>176</v>
      </c>
      <c r="K43" s="31" t="s">
        <v>177</v>
      </c>
      <c r="L43" s="31" t="s">
        <v>178</v>
      </c>
      <c r="M43" s="32" t="s">
        <v>77</v>
      </c>
      <c r="N43" s="32" t="s">
        <v>143</v>
      </c>
      <c r="O43" s="33" t="s">
        <v>78</v>
      </c>
      <c r="P43" s="34" t="s">
        <v>159</v>
      </c>
    </row>
    <row r="44" spans="1:16" ht="12.75" customHeight="1" thickBot="1">
      <c r="A44" s="16" t="str">
        <f t="shared" si="0"/>
        <v>VSB 53 </v>
      </c>
      <c r="B44" s="6" t="str">
        <f t="shared" si="1"/>
        <v>I</v>
      </c>
      <c r="C44" s="16">
        <f t="shared" si="2"/>
        <v>55599.366800000003</v>
      </c>
      <c r="D44" s="12" t="str">
        <f t="shared" si="3"/>
        <v>vis</v>
      </c>
      <c r="E44" s="30">
        <f>VLOOKUP(C44,Active!C$21:E$972,3,FALSE)</f>
        <v>6790.0393199720684</v>
      </c>
      <c r="F44" s="6" t="s">
        <v>73</v>
      </c>
      <c r="G44" s="12" t="str">
        <f t="shared" si="4"/>
        <v>55599.3668</v>
      </c>
      <c r="H44" s="16">
        <f t="shared" si="5"/>
        <v>7139</v>
      </c>
      <c r="I44" s="31" t="s">
        <v>184</v>
      </c>
      <c r="J44" s="32" t="s">
        <v>185</v>
      </c>
      <c r="K44" s="31" t="s">
        <v>186</v>
      </c>
      <c r="L44" s="31" t="s">
        <v>187</v>
      </c>
      <c r="M44" s="32" t="s">
        <v>77</v>
      </c>
      <c r="N44" s="32" t="s">
        <v>73</v>
      </c>
      <c r="O44" s="33" t="s">
        <v>188</v>
      </c>
      <c r="P44" s="34" t="s">
        <v>189</v>
      </c>
    </row>
    <row r="45" spans="1:16" ht="12.75" customHeight="1" thickBot="1">
      <c r="A45" s="16" t="str">
        <f t="shared" si="0"/>
        <v>VSB 53 </v>
      </c>
      <c r="B45" s="6" t="str">
        <f t="shared" si="1"/>
        <v>II</v>
      </c>
      <c r="C45" s="16">
        <f t="shared" si="2"/>
        <v>55601.322800000002</v>
      </c>
      <c r="D45" s="12" t="str">
        <f t="shared" si="3"/>
        <v>vis</v>
      </c>
      <c r="E45" s="30">
        <f>VLOOKUP(C45,Active!C$21:E$972,3,FALSE)</f>
        <v>6794.5448100220137</v>
      </c>
      <c r="F45" s="6" t="s">
        <v>73</v>
      </c>
      <c r="G45" s="12" t="str">
        <f t="shared" si="4"/>
        <v>55601.3228</v>
      </c>
      <c r="H45" s="16">
        <f t="shared" si="5"/>
        <v>7143.5</v>
      </c>
      <c r="I45" s="31" t="s">
        <v>190</v>
      </c>
      <c r="J45" s="32" t="s">
        <v>191</v>
      </c>
      <c r="K45" s="31" t="s">
        <v>192</v>
      </c>
      <c r="L45" s="31" t="s">
        <v>193</v>
      </c>
      <c r="M45" s="32" t="s">
        <v>77</v>
      </c>
      <c r="N45" s="32" t="s">
        <v>73</v>
      </c>
      <c r="O45" s="33" t="s">
        <v>188</v>
      </c>
      <c r="P45" s="34" t="s">
        <v>189</v>
      </c>
    </row>
    <row r="46" spans="1:16" ht="12.75" customHeight="1" thickBot="1">
      <c r="A46" s="16" t="str">
        <f t="shared" si="0"/>
        <v>BAVM 225 </v>
      </c>
      <c r="B46" s="6" t="str">
        <f t="shared" si="1"/>
        <v>I</v>
      </c>
      <c r="C46" s="16">
        <f t="shared" si="2"/>
        <v>55625.414400000001</v>
      </c>
      <c r="D46" s="12" t="str">
        <f t="shared" si="3"/>
        <v>vis</v>
      </c>
      <c r="E46" s="30">
        <f>VLOOKUP(C46,Active!C$21:E$972,3,FALSE)</f>
        <v>6850.0378898212693</v>
      </c>
      <c r="F46" s="6" t="s">
        <v>73</v>
      </c>
      <c r="G46" s="12" t="str">
        <f t="shared" si="4"/>
        <v>55625.4144</v>
      </c>
      <c r="H46" s="16">
        <f t="shared" si="5"/>
        <v>7199</v>
      </c>
      <c r="I46" s="31" t="s">
        <v>194</v>
      </c>
      <c r="J46" s="32" t="s">
        <v>195</v>
      </c>
      <c r="K46" s="31" t="s">
        <v>196</v>
      </c>
      <c r="L46" s="31" t="s">
        <v>197</v>
      </c>
      <c r="M46" s="32" t="s">
        <v>77</v>
      </c>
      <c r="N46" s="32" t="s">
        <v>130</v>
      </c>
      <c r="O46" s="33" t="s">
        <v>198</v>
      </c>
      <c r="P46" s="34" t="s">
        <v>199</v>
      </c>
    </row>
    <row r="47" spans="1:16" ht="12.75" customHeight="1" thickBot="1">
      <c r="A47" s="16" t="str">
        <f t="shared" si="0"/>
        <v>VSB 55 </v>
      </c>
      <c r="B47" s="6" t="str">
        <f t="shared" si="1"/>
        <v>II</v>
      </c>
      <c r="C47" s="16">
        <f t="shared" si="2"/>
        <v>56231.261100000003</v>
      </c>
      <c r="D47" s="12" t="str">
        <f t="shared" si="3"/>
        <v>vis</v>
      </c>
      <c r="E47" s="30">
        <f>VLOOKUP(C47,Active!C$21:E$972,3,FALSE)</f>
        <v>8245.5574596803199</v>
      </c>
      <c r="F47" s="6" t="s">
        <v>73</v>
      </c>
      <c r="G47" s="12" t="str">
        <f t="shared" si="4"/>
        <v>56231.2611</v>
      </c>
      <c r="H47" s="16">
        <f t="shared" si="5"/>
        <v>8594.5</v>
      </c>
      <c r="I47" s="31" t="s">
        <v>222</v>
      </c>
      <c r="J47" s="32" t="s">
        <v>223</v>
      </c>
      <c r="K47" s="31" t="s">
        <v>224</v>
      </c>
      <c r="L47" s="31" t="s">
        <v>225</v>
      </c>
      <c r="M47" s="32" t="s">
        <v>77</v>
      </c>
      <c r="N47" s="32" t="s">
        <v>73</v>
      </c>
      <c r="O47" s="33" t="s">
        <v>226</v>
      </c>
      <c r="P47" s="34" t="s">
        <v>227</v>
      </c>
    </row>
    <row r="48" spans="1:16" ht="12.75" customHeight="1" thickBot="1">
      <c r="A48" s="16" t="str">
        <f t="shared" si="0"/>
        <v>VSB 55 </v>
      </c>
      <c r="B48" s="6" t="str">
        <f t="shared" si="1"/>
        <v>I</v>
      </c>
      <c r="C48" s="16">
        <f t="shared" si="2"/>
        <v>56260.129500000003</v>
      </c>
      <c r="D48" s="12" t="str">
        <f t="shared" si="3"/>
        <v>vis</v>
      </c>
      <c r="E48" s="30">
        <f>VLOOKUP(C48,Active!C$21:E$972,3,FALSE)</f>
        <v>8312.0535174297784</v>
      </c>
      <c r="F48" s="6" t="s">
        <v>73</v>
      </c>
      <c r="G48" s="12" t="str">
        <f t="shared" si="4"/>
        <v>56260.1295</v>
      </c>
      <c r="H48" s="16">
        <f t="shared" si="5"/>
        <v>8661</v>
      </c>
      <c r="I48" s="31" t="s">
        <v>228</v>
      </c>
      <c r="J48" s="32" t="s">
        <v>229</v>
      </c>
      <c r="K48" s="31" t="s">
        <v>230</v>
      </c>
      <c r="L48" s="31" t="s">
        <v>231</v>
      </c>
      <c r="M48" s="32" t="s">
        <v>77</v>
      </c>
      <c r="N48" s="32" t="s">
        <v>73</v>
      </c>
      <c r="O48" s="33" t="s">
        <v>226</v>
      </c>
      <c r="P48" s="34" t="s">
        <v>227</v>
      </c>
    </row>
    <row r="49" spans="1:16" ht="12.75" customHeight="1" thickBot="1">
      <c r="A49" s="16" t="str">
        <f t="shared" si="0"/>
        <v>VSB 55 </v>
      </c>
      <c r="B49" s="6" t="str">
        <f t="shared" si="1"/>
        <v>II</v>
      </c>
      <c r="C49" s="16">
        <f t="shared" si="2"/>
        <v>56260.3482</v>
      </c>
      <c r="D49" s="12" t="str">
        <f t="shared" si="3"/>
        <v>vis</v>
      </c>
      <c r="E49" s="30">
        <f>VLOOKUP(C49,Active!C$21:E$972,3,FALSE)</f>
        <v>8312.557275443025</v>
      </c>
      <c r="F49" s="6" t="s">
        <v>73</v>
      </c>
      <c r="G49" s="12" t="str">
        <f t="shared" si="4"/>
        <v>56260.3482</v>
      </c>
      <c r="H49" s="16">
        <f t="shared" si="5"/>
        <v>8661.5</v>
      </c>
      <c r="I49" s="31" t="s">
        <v>232</v>
      </c>
      <c r="J49" s="32" t="s">
        <v>233</v>
      </c>
      <c r="K49" s="31" t="s">
        <v>234</v>
      </c>
      <c r="L49" s="31" t="s">
        <v>235</v>
      </c>
      <c r="M49" s="32" t="s">
        <v>77</v>
      </c>
      <c r="N49" s="32" t="s">
        <v>73</v>
      </c>
      <c r="O49" s="33" t="s">
        <v>226</v>
      </c>
      <c r="P49" s="34" t="s">
        <v>227</v>
      </c>
    </row>
    <row r="50" spans="1:16">
      <c r="B50" s="6"/>
      <c r="F50" s="6"/>
    </row>
    <row r="51" spans="1:16">
      <c r="B51" s="6"/>
      <c r="F51" s="6"/>
    </row>
    <row r="52" spans="1:16">
      <c r="B52" s="6"/>
      <c r="F52" s="6"/>
    </row>
    <row r="53" spans="1:16">
      <c r="B53" s="6"/>
      <c r="F53" s="6"/>
    </row>
    <row r="54" spans="1:16">
      <c r="B54" s="6"/>
      <c r="F54" s="6"/>
    </row>
    <row r="55" spans="1:16">
      <c r="B55" s="6"/>
      <c r="F55" s="6"/>
    </row>
    <row r="56" spans="1:16">
      <c r="B56" s="6"/>
      <c r="F56" s="6"/>
    </row>
    <row r="57" spans="1:16">
      <c r="B57" s="6"/>
      <c r="F57" s="6"/>
    </row>
    <row r="58" spans="1:16">
      <c r="B58" s="6"/>
      <c r="F58" s="6"/>
    </row>
    <row r="59" spans="1:16">
      <c r="B59" s="6"/>
      <c r="F59" s="6"/>
    </row>
    <row r="60" spans="1:16">
      <c r="B60" s="6"/>
      <c r="F60" s="6"/>
    </row>
    <row r="61" spans="1:16">
      <c r="B61" s="6"/>
      <c r="F61" s="6"/>
    </row>
    <row r="62" spans="1:16">
      <c r="B62" s="6"/>
      <c r="F62" s="6"/>
    </row>
    <row r="63" spans="1:16">
      <c r="B63" s="6"/>
      <c r="F63" s="6"/>
    </row>
    <row r="64" spans="1:1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</sheetData>
  <phoneticPr fontId="8" type="noConversion"/>
  <hyperlinks>
    <hyperlink ref="A3" r:id="rId1" xr:uid="{00000000-0004-0000-0200-000000000000}"/>
    <hyperlink ref="P11" r:id="rId2" display="http://var.astro.cz/oejv/issues/oejv0107.pdf" xr:uid="{00000000-0004-0000-0200-000001000000}"/>
    <hyperlink ref="P30" r:id="rId3" display="http://var.astro.cz/oejv/issues/oejv0107.pdf" xr:uid="{00000000-0004-0000-0200-000002000000}"/>
    <hyperlink ref="P31" r:id="rId4" display="http://var.astro.cz/oejv/issues/oejv0107.pdf" xr:uid="{00000000-0004-0000-0200-000003000000}"/>
    <hyperlink ref="P32" r:id="rId5" display="http://var.astro.cz/oejv/issues/oejv0107.pdf" xr:uid="{00000000-0004-0000-0200-000004000000}"/>
    <hyperlink ref="P33" r:id="rId6" display="http://var.astro.cz/oejv/issues/oejv0107.pdf" xr:uid="{00000000-0004-0000-0200-000005000000}"/>
    <hyperlink ref="P34" r:id="rId7" display="http://var.astro.cz/oejv/issues/oejv0107.pdf" xr:uid="{00000000-0004-0000-0200-000006000000}"/>
    <hyperlink ref="P35" r:id="rId8" display="http://var.astro.cz/oejv/issues/oejv0074.pdf" xr:uid="{00000000-0004-0000-0200-000007000000}"/>
    <hyperlink ref="P36" r:id="rId9" display="http://var.astro.cz/oejv/issues/oejv0074.pdf" xr:uid="{00000000-0004-0000-0200-000008000000}"/>
    <hyperlink ref="P37" r:id="rId10" display="http://var.astro.cz/oejv/issues/oejv0074.pdf" xr:uid="{00000000-0004-0000-0200-000009000000}"/>
    <hyperlink ref="P38" r:id="rId11" display="http://var.astro.cz/oejv/issues/oejv0107.pdf" xr:uid="{00000000-0004-0000-0200-00000A000000}"/>
    <hyperlink ref="P12" r:id="rId12" display="http://www.konkoly.hu/cgi-bin/IBVS?5645" xr:uid="{00000000-0004-0000-0200-00000B000000}"/>
    <hyperlink ref="P13" r:id="rId13" display="http://www.konkoly.hu/cgi-bin/IBVS?5645" xr:uid="{00000000-0004-0000-0200-00000C000000}"/>
    <hyperlink ref="P14" r:id="rId14" display="http://www.konkoly.hu/cgi-bin/IBVS?5645" xr:uid="{00000000-0004-0000-0200-00000D000000}"/>
    <hyperlink ref="P15" r:id="rId15" display="http://www.konkoly.hu/cgi-bin/IBVS?5645" xr:uid="{00000000-0004-0000-0200-00000E000000}"/>
    <hyperlink ref="P16" r:id="rId16" display="http://www.konkoly.hu/cgi-bin/IBVS?5645" xr:uid="{00000000-0004-0000-0200-00000F000000}"/>
    <hyperlink ref="P17" r:id="rId17" display="http://www.bav-astro.de/sfs/BAVM_link.php?BAVMnr=173" xr:uid="{00000000-0004-0000-0200-000010000000}"/>
    <hyperlink ref="P18" r:id="rId18" display="http://www.konkoly.hu/cgi-bin/IBVS?5741" xr:uid="{00000000-0004-0000-0200-000011000000}"/>
    <hyperlink ref="P19" r:id="rId19" display="http://www.konkoly.hu/cgi-bin/IBVS?5760" xr:uid="{00000000-0004-0000-0200-000012000000}"/>
    <hyperlink ref="P20" r:id="rId20" display="http://var.astro.cz/oejv/issues/oejv0107.pdf" xr:uid="{00000000-0004-0000-0200-000013000000}"/>
    <hyperlink ref="P21" r:id="rId21" display="http://www.konkoly.hu/cgi-bin/IBVS?5894" xr:uid="{00000000-0004-0000-0200-000014000000}"/>
    <hyperlink ref="P39" r:id="rId22" display="http://var.astro.cz/oejv/issues/oejv0137.pdf" xr:uid="{00000000-0004-0000-0200-000015000000}"/>
    <hyperlink ref="P40" r:id="rId23" display="http://vsolj.cetus-net.org/vsoljno50.pdf" xr:uid="{00000000-0004-0000-0200-000016000000}"/>
    <hyperlink ref="P41" r:id="rId24" display="http://vsolj.cetus-net.org/vsoljno51.pdf" xr:uid="{00000000-0004-0000-0200-000017000000}"/>
    <hyperlink ref="P42" r:id="rId25" display="http://vsolj.cetus-net.org/vsoljno51.pdf" xr:uid="{00000000-0004-0000-0200-000018000000}"/>
    <hyperlink ref="P43" r:id="rId26" display="http://var.astro.cz/oejv/issues/oejv0137.pdf" xr:uid="{00000000-0004-0000-0200-000019000000}"/>
    <hyperlink ref="P22" r:id="rId27" display="http://www.konkoly.hu/cgi-bin/IBVS?5960" xr:uid="{00000000-0004-0000-0200-00001A000000}"/>
    <hyperlink ref="P44" r:id="rId28" display="http://vsolj.cetus-net.org/vsoljno53.pdf" xr:uid="{00000000-0004-0000-0200-00001B000000}"/>
    <hyperlink ref="P45" r:id="rId29" display="http://vsolj.cetus-net.org/vsoljno53.pdf" xr:uid="{00000000-0004-0000-0200-00001C000000}"/>
    <hyperlink ref="P46" r:id="rId30" display="http://www.bav-astro.de/sfs/BAVM_link.php?BAVMnr=225" xr:uid="{00000000-0004-0000-0200-00001D000000}"/>
    <hyperlink ref="P23" r:id="rId31" display="http://www.konkoly.hu/cgi-bin/IBVS?6018" xr:uid="{00000000-0004-0000-0200-00001E000000}"/>
    <hyperlink ref="P24" r:id="rId32" display="http://www.konkoly.hu/cgi-bin/IBVS?6029" xr:uid="{00000000-0004-0000-0200-00001F000000}"/>
    <hyperlink ref="P25" r:id="rId33" display="http://var.astro.cz/oejv/issues/oejv0160.pdf" xr:uid="{00000000-0004-0000-0200-000020000000}"/>
    <hyperlink ref="P26" r:id="rId34" display="http://var.astro.cz/oejv/issues/oejv0160.pdf" xr:uid="{00000000-0004-0000-0200-000021000000}"/>
    <hyperlink ref="P27" r:id="rId35" display="http://var.astro.cz/oejv/issues/oejv0160.pdf" xr:uid="{00000000-0004-0000-0200-000022000000}"/>
    <hyperlink ref="P47" r:id="rId36" display="http://vsolj.cetus-net.org/vsoljno55.pdf" xr:uid="{00000000-0004-0000-0200-000023000000}"/>
    <hyperlink ref="P48" r:id="rId37" display="http://vsolj.cetus-net.org/vsoljno55.pdf" xr:uid="{00000000-0004-0000-0200-000024000000}"/>
    <hyperlink ref="P49" r:id="rId38" display="http://vsolj.cetus-net.org/vsoljno55.pdf" xr:uid="{00000000-0004-0000-0200-000025000000}"/>
    <hyperlink ref="P28" r:id="rId39" display="http://www.konkoly.hu/cgi-bin/IBVS?6042" xr:uid="{00000000-0004-0000-0200-000026000000}"/>
    <hyperlink ref="P29" r:id="rId40" display="http://var.astro.cz/oejv/issues/oejv0160.pdf" xr:uid="{00000000-0004-0000-0200-00002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2024-01-15T05:53:35Z</dcterms:modified>
</cp:coreProperties>
</file>