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403AD0A8-A2C7-4799-954C-C054AEBA9010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30" i="1" l="1"/>
  <c r="F30" i="1"/>
  <c r="G30" i="1"/>
  <c r="K30" i="1"/>
  <c r="E31" i="1"/>
  <c r="F31" i="1"/>
  <c r="G31" i="1"/>
  <c r="K31" i="1"/>
  <c r="E32" i="1"/>
  <c r="F32" i="1"/>
  <c r="G32" i="1"/>
  <c r="K32" i="1"/>
  <c r="E33" i="1"/>
  <c r="F33" i="1"/>
  <c r="G33" i="1"/>
  <c r="K33" i="1"/>
  <c r="D9" i="1"/>
  <c r="C9" i="1"/>
  <c r="C21" i="1"/>
  <c r="E21" i="1"/>
  <c r="F21" i="1"/>
  <c r="E22" i="1"/>
  <c r="F22" i="1"/>
  <c r="G22" i="1"/>
  <c r="K22" i="1"/>
  <c r="E23" i="1"/>
  <c r="F23" i="1"/>
  <c r="G23" i="1"/>
  <c r="K23" i="1"/>
  <c r="E24" i="1"/>
  <c r="F24" i="1"/>
  <c r="G24" i="1"/>
  <c r="K24" i="1"/>
  <c r="E25" i="1"/>
  <c r="F25" i="1"/>
  <c r="G25" i="1"/>
  <c r="K25" i="1"/>
  <c r="E26" i="1"/>
  <c r="F26" i="1"/>
  <c r="G26" i="1"/>
  <c r="K26" i="1"/>
  <c r="E27" i="1"/>
  <c r="F27" i="1"/>
  <c r="G27" i="1"/>
  <c r="K27" i="1"/>
  <c r="E28" i="1"/>
  <c r="F28" i="1"/>
  <c r="G28" i="1"/>
  <c r="K28" i="1"/>
  <c r="E29" i="1"/>
  <c r="F29" i="1"/>
  <c r="G29" i="1"/>
  <c r="K29" i="1"/>
  <c r="Q30" i="1"/>
  <c r="Q31" i="1"/>
  <c r="Q32" i="1"/>
  <c r="Q33" i="1"/>
  <c r="Q22" i="1"/>
  <c r="Q23" i="1"/>
  <c r="Q24" i="1"/>
  <c r="Q25" i="1"/>
  <c r="Q26" i="1"/>
  <c r="Q27" i="1"/>
  <c r="Q28" i="1"/>
  <c r="Q29" i="1"/>
  <c r="F16" i="1"/>
  <c r="F17" i="1" s="1"/>
  <c r="C17" i="1"/>
  <c r="Q21" i="1"/>
  <c r="G21" i="1"/>
  <c r="I21" i="1"/>
  <c r="C11" i="1"/>
  <c r="C12" i="1"/>
  <c r="C16" i="1" l="1"/>
  <c r="D18" i="1" s="1"/>
  <c r="O33" i="1"/>
  <c r="C15" i="1"/>
  <c r="O32" i="1"/>
  <c r="O23" i="1"/>
  <c r="O21" i="1"/>
  <c r="O31" i="1"/>
  <c r="O29" i="1"/>
  <c r="O24" i="1"/>
  <c r="O28" i="1"/>
  <c r="O27" i="1"/>
  <c r="O30" i="1"/>
  <c r="O26" i="1"/>
  <c r="O22" i="1"/>
  <c r="O25" i="1"/>
  <c r="C18" i="1" l="1"/>
  <c r="F18" i="1"/>
  <c r="F19" i="1" s="1"/>
</calcChain>
</file>

<file path=xl/sharedStrings.xml><?xml version="1.0" encoding="utf-8"?>
<sst xmlns="http://schemas.openxmlformats.org/spreadsheetml/2006/main" count="85" uniqueCount="50">
  <si>
    <t>PE</t>
  </si>
  <si>
    <t>CCD</t>
  </si>
  <si>
    <t>pg</t>
  </si>
  <si>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</si>
  <si>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</si>
  <si>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</si>
  <si>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</si>
  <si>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</si>
  <si>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</si>
  <si>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</si>
  <si>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</si>
  <si>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</si>
  <si>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</si>
  <si>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</si>
  <si>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</si>
  <si>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</si>
  <si>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</si>
  <si>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</si>
  <si>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</si>
  <si>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</si>
  <si>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</si>
  <si>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</si>
  <si>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</si>
  <si>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</si>
  <si>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</si>
  <si>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</si>
  <si>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</si>
  <si>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</si>
  <si>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</si>
  <si>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</si>
  <si>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</si>
  <si>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</si>
  <si>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</si>
  <si>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</si>
  <si>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</si>
  <si>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</si>
  <si>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</si>
  <si>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</si>
  <si>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</si>
  <si>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</si>
  <si>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</si>
  <si>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VSX</t>
  </si>
  <si>
    <t>LT Cam / GSC 3762-0283</t>
  </si>
  <si>
    <t>EW</t>
  </si>
  <si>
    <t>OEJV 0137</t>
  </si>
  <si>
    <t>I</t>
  </si>
  <si>
    <t>II</t>
  </si>
  <si>
    <t>vis</t>
  </si>
  <si>
    <t>OEJV 0179</t>
  </si>
  <si>
    <t>vis / 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</si>
</sst>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33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2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sz val="10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color indexed="14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1"/>
        <bgColor indexed="8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47">
    <xf numFmtId="0" fontId="0" fillId="0" borderId="0">
      <alignment vertical="top"/>
    </xf>
    <xf numFmtId="0" fontId="16" fillId="2" borderId="0" applyNumberFormat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5" borderId="0" applyNumberFormat="0" applyBorder="0" applyAlignment="0" applyProtection="0"/>
    <xf numFmtId="0" fontId="16" fillId="8" borderId="0" applyNumberFormat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9" borderId="0" applyNumberFormat="0" applyBorder="0" applyAlignment="0" applyProtection="0"/>
    <xf numFmtId="0" fontId="18" fillId="3" borderId="0" applyNumberFormat="0" applyBorder="0" applyAlignment="0" applyProtection="0"/>
    <xf numFmtId="0" fontId="19" fillId="20" borderId="1" applyNumberFormat="0" applyAlignment="0" applyProtection="0"/>
    <xf numFmtId="0" fontId="20" fillId="21" borderId="2" applyNumberFormat="0" applyAlignment="0" applyProtection="0"/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22" fillId="0" borderId="0" applyNumberFormat="0" applyFill="0" applyBorder="0" applyAlignment="0" applyProtection="0"/>
    <xf numFmtId="2" fontId="5" fillId="0" borderId="0" applyFont="0" applyFill="0" applyBorder="0" applyAlignment="0" applyProtection="0"/>
    <xf numFmtId="0" fontId="23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4" fillId="0" borderId="3" applyNumberFormat="0" applyFill="0" applyAlignment="0" applyProtection="0"/>
    <xf numFmtId="0" fontId="24" fillId="0" borderId="0" applyNumberFormat="0" applyFill="0" applyBorder="0" applyAlignment="0" applyProtection="0"/>
    <xf numFmtId="0" fontId="25" fillId="7" borderId="1" applyNumberFormat="0" applyAlignment="0" applyProtection="0"/>
    <xf numFmtId="0" fontId="26" fillId="0" borderId="4" applyNumberFormat="0" applyFill="0" applyAlignment="0" applyProtection="0"/>
    <xf numFmtId="0" fontId="27" fillId="22" borderId="0" applyNumberFormat="0" applyBorder="0" applyAlignment="0" applyProtection="0"/>
    <xf numFmtId="0" fontId="21" fillId="0" borderId="0"/>
    <xf numFmtId="0" fontId="21" fillId="23" borderId="5" applyNumberFormat="0" applyFont="0" applyAlignment="0" applyProtection="0"/>
    <xf numFmtId="0" fontId="28" fillId="20" borderId="6" applyNumberFormat="0" applyAlignment="0" applyProtection="0"/>
    <xf numFmtId="0" fontId="29" fillId="0" borderId="0" applyNumberFormat="0" applyFill="0" applyBorder="0" applyAlignment="0" applyProtection="0"/>
    <xf numFmtId="0" fontId="5" fillId="0" borderId="7" applyNumberFormat="0" applyFont="0" applyFill="0" applyAlignment="0" applyProtection="0"/>
    <xf numFmtId="0" fontId="30" fillId="0" borderId="0" applyNumberFormat="0" applyFill="0" applyBorder="0" applyAlignment="0" applyProtection="0"/>
  </cellStyleXfs>
  <cellXfs count="37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6" fillId="0" borderId="0" xfId="0" applyFont="1" applyAlignment="1"/>
    <xf numFmtId="0" fontId="6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8" xfId="0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0" fillId="0" borderId="0" xfId="0" applyFont="1" applyAlignment="1">
      <alignment horizontal="left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31" fillId="0" borderId="0" xfId="41" applyFont="1"/>
    <xf numFmtId="0" fontId="31" fillId="0" borderId="0" xfId="41" applyFont="1" applyAlignment="1">
      <alignment horizontal="center"/>
    </xf>
    <xf numFmtId="0" fontId="31" fillId="0" borderId="0" xfId="41" applyFont="1" applyAlignment="1">
      <alignment horizontal="left"/>
    </xf>
    <xf numFmtId="0" fontId="32" fillId="24" borderId="0" xfId="0" applyFont="1" applyFill="1" applyAlignment="1"/>
    <xf numFmtId="0" fontId="5" fillId="0" borderId="0" xfId="0" applyFont="1" applyFill="1" applyAlignment="1"/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_1" xfId="41"/>
    <cellStyle name="Note" xfId="42" builtinId="10" customBuiltin="1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LT</a:t>
            </a:r>
            <a:r>
              <a:rPr lang="en-AU" baseline="0"/>
              <a:t> Cam</a:t>
            </a:r>
            <a:r>
              <a:rPr lang="en-AU"/>
              <a:t> - O-C Diagr.</a:t>
            </a:r>
          </a:p>
        </c:rich>
      </c:tx>
      <c:layout>
        <c:manualLayout>
          <c:xMode val="edge"/>
          <c:yMode val="edge"/>
          <c:x val="0.39248120300751882"/>
          <c:y val="3.118908382066276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35127795846455"/>
          <c:w val="0.81954887218045114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1E-3</c:v>
                  </c:pt>
                  <c:pt idx="2">
                    <c:v>8.0000000000000004E-4</c:v>
                  </c:pt>
                  <c:pt idx="3">
                    <c:v>8.9999999999999998E-4</c:v>
                  </c:pt>
                  <c:pt idx="4">
                    <c:v>6.9999999999999999E-4</c:v>
                  </c:pt>
                  <c:pt idx="5">
                    <c:v>8.0000000000000004E-4</c:v>
                  </c:pt>
                  <c:pt idx="6">
                    <c:v>6.9999999999999999E-4</c:v>
                  </c:pt>
                  <c:pt idx="7">
                    <c:v>2E-3</c:v>
                  </c:pt>
                  <c:pt idx="8">
                    <c:v>6.9999999999999999E-4</c:v>
                  </c:pt>
                  <c:pt idx="9">
                    <c:v>1.1999999999999999E-3</c:v>
                  </c:pt>
                  <c:pt idx="10">
                    <c:v>1.4E-3</c:v>
                  </c:pt>
                  <c:pt idx="11">
                    <c:v>2.3999999999999998E-3</c:v>
                  </c:pt>
                  <c:pt idx="12">
                    <c:v>1.8E-3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1E-3</c:v>
                  </c:pt>
                  <c:pt idx="2">
                    <c:v>8.0000000000000004E-4</c:v>
                  </c:pt>
                  <c:pt idx="3">
                    <c:v>8.9999999999999998E-4</c:v>
                  </c:pt>
                  <c:pt idx="4">
                    <c:v>6.9999999999999999E-4</c:v>
                  </c:pt>
                  <c:pt idx="5">
                    <c:v>8.0000000000000004E-4</c:v>
                  </c:pt>
                  <c:pt idx="6">
                    <c:v>6.9999999999999999E-4</c:v>
                  </c:pt>
                  <c:pt idx="7">
                    <c:v>2E-3</c:v>
                  </c:pt>
                  <c:pt idx="8">
                    <c:v>6.9999999999999999E-4</c:v>
                  </c:pt>
                  <c:pt idx="9">
                    <c:v>1.1999999999999999E-3</c:v>
                  </c:pt>
                  <c:pt idx="10">
                    <c:v>1.4E-3</c:v>
                  </c:pt>
                  <c:pt idx="11">
                    <c:v>2.3999999999999998E-3</c:v>
                  </c:pt>
                  <c:pt idx="12">
                    <c:v>1.8E-3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13199.5</c:v>
                </c:pt>
                <c:pt idx="2">
                  <c:v>13199.5</c:v>
                </c:pt>
                <c:pt idx="3">
                  <c:v>13200</c:v>
                </c:pt>
                <c:pt idx="4">
                  <c:v>13200</c:v>
                </c:pt>
                <c:pt idx="5">
                  <c:v>13264.5</c:v>
                </c:pt>
                <c:pt idx="6">
                  <c:v>13264.5</c:v>
                </c:pt>
                <c:pt idx="7">
                  <c:v>13265</c:v>
                </c:pt>
                <c:pt idx="8">
                  <c:v>13265</c:v>
                </c:pt>
                <c:pt idx="9">
                  <c:v>18940</c:v>
                </c:pt>
                <c:pt idx="10">
                  <c:v>18940</c:v>
                </c:pt>
                <c:pt idx="11">
                  <c:v>18940.5</c:v>
                </c:pt>
                <c:pt idx="12">
                  <c:v>18940.5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849-4647-9C68-FDC9F7EF629A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8.0000000000000004E-4</c:v>
                  </c:pt>
                  <c:pt idx="3">
                    <c:v>8.9999999999999998E-4</c:v>
                  </c:pt>
                  <c:pt idx="4">
                    <c:v>6.9999999999999999E-4</c:v>
                  </c:pt>
                  <c:pt idx="5">
                    <c:v>8.0000000000000004E-4</c:v>
                  </c:pt>
                  <c:pt idx="6">
                    <c:v>6.9999999999999999E-4</c:v>
                  </c:pt>
                  <c:pt idx="7">
                    <c:v>2E-3</c:v>
                  </c:pt>
                  <c:pt idx="8">
                    <c:v>6.9999999999999999E-4</c:v>
                  </c:pt>
                  <c:pt idx="9">
                    <c:v>1.1999999999999999E-3</c:v>
                  </c:pt>
                  <c:pt idx="10">
                    <c:v>1.4E-3</c:v>
                  </c:pt>
                  <c:pt idx="11">
                    <c:v>2.3999999999999998E-3</c:v>
                  </c:pt>
                  <c:pt idx="12">
                    <c:v>1.8E-3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8.0000000000000004E-4</c:v>
                  </c:pt>
                  <c:pt idx="3">
                    <c:v>8.9999999999999998E-4</c:v>
                  </c:pt>
                  <c:pt idx="4">
                    <c:v>6.9999999999999999E-4</c:v>
                  </c:pt>
                  <c:pt idx="5">
                    <c:v>8.0000000000000004E-4</c:v>
                  </c:pt>
                  <c:pt idx="6">
                    <c:v>6.9999999999999999E-4</c:v>
                  </c:pt>
                  <c:pt idx="7">
                    <c:v>2E-3</c:v>
                  </c:pt>
                  <c:pt idx="8">
                    <c:v>6.9999999999999999E-4</c:v>
                  </c:pt>
                  <c:pt idx="9">
                    <c:v>1.1999999999999999E-3</c:v>
                  </c:pt>
                  <c:pt idx="10">
                    <c:v>1.4E-3</c:v>
                  </c:pt>
                  <c:pt idx="11">
                    <c:v>2.3999999999999998E-3</c:v>
                  </c:pt>
                  <c:pt idx="12">
                    <c:v>1.8E-3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13199.5</c:v>
                </c:pt>
                <c:pt idx="2">
                  <c:v>13199.5</c:v>
                </c:pt>
                <c:pt idx="3">
                  <c:v>13200</c:v>
                </c:pt>
                <c:pt idx="4">
                  <c:v>13200</c:v>
                </c:pt>
                <c:pt idx="5">
                  <c:v>13264.5</c:v>
                </c:pt>
                <c:pt idx="6">
                  <c:v>13264.5</c:v>
                </c:pt>
                <c:pt idx="7">
                  <c:v>13265</c:v>
                </c:pt>
                <c:pt idx="8">
                  <c:v>13265</c:v>
                </c:pt>
                <c:pt idx="9">
                  <c:v>18940</c:v>
                </c:pt>
                <c:pt idx="10">
                  <c:v>18940</c:v>
                </c:pt>
                <c:pt idx="11">
                  <c:v>18940.5</c:v>
                </c:pt>
                <c:pt idx="12">
                  <c:v>18940.5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849-4647-9C68-FDC9F7EF629A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8.0000000000000004E-4</c:v>
                  </c:pt>
                  <c:pt idx="3">
                    <c:v>8.9999999999999998E-4</c:v>
                  </c:pt>
                  <c:pt idx="4">
                    <c:v>6.9999999999999999E-4</c:v>
                  </c:pt>
                  <c:pt idx="5">
                    <c:v>8.0000000000000004E-4</c:v>
                  </c:pt>
                  <c:pt idx="6">
                    <c:v>6.9999999999999999E-4</c:v>
                  </c:pt>
                  <c:pt idx="7">
                    <c:v>2E-3</c:v>
                  </c:pt>
                  <c:pt idx="8">
                    <c:v>6.9999999999999999E-4</c:v>
                  </c:pt>
                  <c:pt idx="9">
                    <c:v>1.1999999999999999E-3</c:v>
                  </c:pt>
                  <c:pt idx="10">
                    <c:v>1.4E-3</c:v>
                  </c:pt>
                  <c:pt idx="11">
                    <c:v>2.3999999999999998E-3</c:v>
                  </c:pt>
                  <c:pt idx="12">
                    <c:v>1.8E-3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8.0000000000000004E-4</c:v>
                  </c:pt>
                  <c:pt idx="3">
                    <c:v>8.9999999999999998E-4</c:v>
                  </c:pt>
                  <c:pt idx="4">
                    <c:v>6.9999999999999999E-4</c:v>
                  </c:pt>
                  <c:pt idx="5">
                    <c:v>8.0000000000000004E-4</c:v>
                  </c:pt>
                  <c:pt idx="6">
                    <c:v>6.9999999999999999E-4</c:v>
                  </c:pt>
                  <c:pt idx="7">
                    <c:v>2E-3</c:v>
                  </c:pt>
                  <c:pt idx="8">
                    <c:v>6.9999999999999999E-4</c:v>
                  </c:pt>
                  <c:pt idx="9">
                    <c:v>1.1999999999999999E-3</c:v>
                  </c:pt>
                  <c:pt idx="10">
                    <c:v>1.4E-3</c:v>
                  </c:pt>
                  <c:pt idx="11">
                    <c:v>2.3999999999999998E-3</c:v>
                  </c:pt>
                  <c:pt idx="12">
                    <c:v>1.8E-3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13199.5</c:v>
                </c:pt>
                <c:pt idx="2">
                  <c:v>13199.5</c:v>
                </c:pt>
                <c:pt idx="3">
                  <c:v>13200</c:v>
                </c:pt>
                <c:pt idx="4">
                  <c:v>13200</c:v>
                </c:pt>
                <c:pt idx="5">
                  <c:v>13264.5</c:v>
                </c:pt>
                <c:pt idx="6">
                  <c:v>13264.5</c:v>
                </c:pt>
                <c:pt idx="7">
                  <c:v>13265</c:v>
                </c:pt>
                <c:pt idx="8">
                  <c:v>13265</c:v>
                </c:pt>
                <c:pt idx="9">
                  <c:v>18940</c:v>
                </c:pt>
                <c:pt idx="10">
                  <c:v>18940</c:v>
                </c:pt>
                <c:pt idx="11">
                  <c:v>18940.5</c:v>
                </c:pt>
                <c:pt idx="12">
                  <c:v>18940.5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849-4647-9C68-FDC9F7EF629A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8.0000000000000004E-4</c:v>
                  </c:pt>
                  <c:pt idx="3">
                    <c:v>8.9999999999999998E-4</c:v>
                  </c:pt>
                  <c:pt idx="4">
                    <c:v>6.9999999999999999E-4</c:v>
                  </c:pt>
                  <c:pt idx="5">
                    <c:v>8.0000000000000004E-4</c:v>
                  </c:pt>
                  <c:pt idx="6">
                    <c:v>6.9999999999999999E-4</c:v>
                  </c:pt>
                  <c:pt idx="7">
                    <c:v>2E-3</c:v>
                  </c:pt>
                  <c:pt idx="8">
                    <c:v>6.9999999999999999E-4</c:v>
                  </c:pt>
                  <c:pt idx="9">
                    <c:v>1.1999999999999999E-3</c:v>
                  </c:pt>
                  <c:pt idx="10">
                    <c:v>1.4E-3</c:v>
                  </c:pt>
                  <c:pt idx="11">
                    <c:v>2.3999999999999998E-3</c:v>
                  </c:pt>
                  <c:pt idx="12">
                    <c:v>1.8E-3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8.0000000000000004E-4</c:v>
                  </c:pt>
                  <c:pt idx="3">
                    <c:v>8.9999999999999998E-4</c:v>
                  </c:pt>
                  <c:pt idx="4">
                    <c:v>6.9999999999999999E-4</c:v>
                  </c:pt>
                  <c:pt idx="5">
                    <c:v>8.0000000000000004E-4</c:v>
                  </c:pt>
                  <c:pt idx="6">
                    <c:v>6.9999999999999999E-4</c:v>
                  </c:pt>
                  <c:pt idx="7">
                    <c:v>2E-3</c:v>
                  </c:pt>
                  <c:pt idx="8">
                    <c:v>6.9999999999999999E-4</c:v>
                  </c:pt>
                  <c:pt idx="9">
                    <c:v>1.1999999999999999E-3</c:v>
                  </c:pt>
                  <c:pt idx="10">
                    <c:v>1.4E-3</c:v>
                  </c:pt>
                  <c:pt idx="11">
                    <c:v>2.3999999999999998E-3</c:v>
                  </c:pt>
                  <c:pt idx="12">
                    <c:v>1.8E-3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13199.5</c:v>
                </c:pt>
                <c:pt idx="2">
                  <c:v>13199.5</c:v>
                </c:pt>
                <c:pt idx="3">
                  <c:v>13200</c:v>
                </c:pt>
                <c:pt idx="4">
                  <c:v>13200</c:v>
                </c:pt>
                <c:pt idx="5">
                  <c:v>13264.5</c:v>
                </c:pt>
                <c:pt idx="6">
                  <c:v>13264.5</c:v>
                </c:pt>
                <c:pt idx="7">
                  <c:v>13265</c:v>
                </c:pt>
                <c:pt idx="8">
                  <c:v>13265</c:v>
                </c:pt>
                <c:pt idx="9">
                  <c:v>18940</c:v>
                </c:pt>
                <c:pt idx="10">
                  <c:v>18940</c:v>
                </c:pt>
                <c:pt idx="11">
                  <c:v>18940.5</c:v>
                </c:pt>
                <c:pt idx="12">
                  <c:v>18940.5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0.13900670000293758</c:v>
                </c:pt>
                <c:pt idx="2">
                  <c:v>0.13952669999707723</c:v>
                </c:pt>
                <c:pt idx="3">
                  <c:v>0.13589000000501983</c:v>
                </c:pt>
                <c:pt idx="4">
                  <c:v>0.13711000000330387</c:v>
                </c:pt>
                <c:pt idx="5">
                  <c:v>0.13816570000199135</c:v>
                </c:pt>
                <c:pt idx="6">
                  <c:v>0.14027570000325795</c:v>
                </c:pt>
                <c:pt idx="7">
                  <c:v>0.13829900000564521</c:v>
                </c:pt>
                <c:pt idx="8">
                  <c:v>0.13874900000519119</c:v>
                </c:pt>
                <c:pt idx="9">
                  <c:v>0.20156400000269059</c:v>
                </c:pt>
                <c:pt idx="10">
                  <c:v>0.20546399999875575</c:v>
                </c:pt>
                <c:pt idx="11">
                  <c:v>0.20422730000427691</c:v>
                </c:pt>
                <c:pt idx="12">
                  <c:v>0.20574730000225827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849-4647-9C68-FDC9F7EF629A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8.0000000000000004E-4</c:v>
                  </c:pt>
                  <c:pt idx="3">
                    <c:v>8.9999999999999998E-4</c:v>
                  </c:pt>
                  <c:pt idx="4">
                    <c:v>6.9999999999999999E-4</c:v>
                  </c:pt>
                  <c:pt idx="5">
                    <c:v>8.0000000000000004E-4</c:v>
                  </c:pt>
                  <c:pt idx="6">
                    <c:v>6.9999999999999999E-4</c:v>
                  </c:pt>
                  <c:pt idx="7">
                    <c:v>2E-3</c:v>
                  </c:pt>
                  <c:pt idx="8">
                    <c:v>6.9999999999999999E-4</c:v>
                  </c:pt>
                  <c:pt idx="9">
                    <c:v>1.1999999999999999E-3</c:v>
                  </c:pt>
                  <c:pt idx="10">
                    <c:v>1.4E-3</c:v>
                  </c:pt>
                  <c:pt idx="11">
                    <c:v>2.3999999999999998E-3</c:v>
                  </c:pt>
                  <c:pt idx="12">
                    <c:v>1.8E-3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8.0000000000000004E-4</c:v>
                  </c:pt>
                  <c:pt idx="3">
                    <c:v>8.9999999999999998E-4</c:v>
                  </c:pt>
                  <c:pt idx="4">
                    <c:v>6.9999999999999999E-4</c:v>
                  </c:pt>
                  <c:pt idx="5">
                    <c:v>8.0000000000000004E-4</c:v>
                  </c:pt>
                  <c:pt idx="6">
                    <c:v>6.9999999999999999E-4</c:v>
                  </c:pt>
                  <c:pt idx="7">
                    <c:v>2E-3</c:v>
                  </c:pt>
                  <c:pt idx="8">
                    <c:v>6.9999999999999999E-4</c:v>
                  </c:pt>
                  <c:pt idx="9">
                    <c:v>1.1999999999999999E-3</c:v>
                  </c:pt>
                  <c:pt idx="10">
                    <c:v>1.4E-3</c:v>
                  </c:pt>
                  <c:pt idx="11">
                    <c:v>2.3999999999999998E-3</c:v>
                  </c:pt>
                  <c:pt idx="12">
                    <c:v>1.8E-3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13199.5</c:v>
                </c:pt>
                <c:pt idx="2">
                  <c:v>13199.5</c:v>
                </c:pt>
                <c:pt idx="3">
                  <c:v>13200</c:v>
                </c:pt>
                <c:pt idx="4">
                  <c:v>13200</c:v>
                </c:pt>
                <c:pt idx="5">
                  <c:v>13264.5</c:v>
                </c:pt>
                <c:pt idx="6">
                  <c:v>13264.5</c:v>
                </c:pt>
                <c:pt idx="7">
                  <c:v>13265</c:v>
                </c:pt>
                <c:pt idx="8">
                  <c:v>13265</c:v>
                </c:pt>
                <c:pt idx="9">
                  <c:v>18940</c:v>
                </c:pt>
                <c:pt idx="10">
                  <c:v>18940</c:v>
                </c:pt>
                <c:pt idx="11">
                  <c:v>18940.5</c:v>
                </c:pt>
                <c:pt idx="12">
                  <c:v>18940.5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849-4647-9C68-FDC9F7EF629A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8.0000000000000004E-4</c:v>
                  </c:pt>
                  <c:pt idx="3">
                    <c:v>8.9999999999999998E-4</c:v>
                  </c:pt>
                  <c:pt idx="4">
                    <c:v>6.9999999999999999E-4</c:v>
                  </c:pt>
                  <c:pt idx="5">
                    <c:v>8.0000000000000004E-4</c:v>
                  </c:pt>
                  <c:pt idx="6">
                    <c:v>6.9999999999999999E-4</c:v>
                  </c:pt>
                  <c:pt idx="7">
                    <c:v>2E-3</c:v>
                  </c:pt>
                  <c:pt idx="8">
                    <c:v>6.9999999999999999E-4</c:v>
                  </c:pt>
                  <c:pt idx="9">
                    <c:v>1.1999999999999999E-3</c:v>
                  </c:pt>
                  <c:pt idx="10">
                    <c:v>1.4E-3</c:v>
                  </c:pt>
                  <c:pt idx="11">
                    <c:v>2.3999999999999998E-3</c:v>
                  </c:pt>
                  <c:pt idx="12">
                    <c:v>1.8E-3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8.0000000000000004E-4</c:v>
                  </c:pt>
                  <c:pt idx="3">
                    <c:v>8.9999999999999998E-4</c:v>
                  </c:pt>
                  <c:pt idx="4">
                    <c:v>6.9999999999999999E-4</c:v>
                  </c:pt>
                  <c:pt idx="5">
                    <c:v>8.0000000000000004E-4</c:v>
                  </c:pt>
                  <c:pt idx="6">
                    <c:v>6.9999999999999999E-4</c:v>
                  </c:pt>
                  <c:pt idx="7">
                    <c:v>2E-3</c:v>
                  </c:pt>
                  <c:pt idx="8">
                    <c:v>6.9999999999999999E-4</c:v>
                  </c:pt>
                  <c:pt idx="9">
                    <c:v>1.1999999999999999E-3</c:v>
                  </c:pt>
                  <c:pt idx="10">
                    <c:v>1.4E-3</c:v>
                  </c:pt>
                  <c:pt idx="11">
                    <c:v>2.3999999999999998E-3</c:v>
                  </c:pt>
                  <c:pt idx="12">
                    <c:v>1.8E-3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13199.5</c:v>
                </c:pt>
                <c:pt idx="2">
                  <c:v>13199.5</c:v>
                </c:pt>
                <c:pt idx="3">
                  <c:v>13200</c:v>
                </c:pt>
                <c:pt idx="4">
                  <c:v>13200</c:v>
                </c:pt>
                <c:pt idx="5">
                  <c:v>13264.5</c:v>
                </c:pt>
                <c:pt idx="6">
                  <c:v>13264.5</c:v>
                </c:pt>
                <c:pt idx="7">
                  <c:v>13265</c:v>
                </c:pt>
                <c:pt idx="8">
                  <c:v>13265</c:v>
                </c:pt>
                <c:pt idx="9">
                  <c:v>18940</c:v>
                </c:pt>
                <c:pt idx="10">
                  <c:v>18940</c:v>
                </c:pt>
                <c:pt idx="11">
                  <c:v>18940.5</c:v>
                </c:pt>
                <c:pt idx="12">
                  <c:v>18940.5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849-4647-9C68-FDC9F7EF629A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8.0000000000000004E-4</c:v>
                  </c:pt>
                  <c:pt idx="3">
                    <c:v>8.9999999999999998E-4</c:v>
                  </c:pt>
                  <c:pt idx="4">
                    <c:v>6.9999999999999999E-4</c:v>
                  </c:pt>
                  <c:pt idx="5">
                    <c:v>8.0000000000000004E-4</c:v>
                  </c:pt>
                  <c:pt idx="6">
                    <c:v>6.9999999999999999E-4</c:v>
                  </c:pt>
                  <c:pt idx="7">
                    <c:v>2E-3</c:v>
                  </c:pt>
                  <c:pt idx="8">
                    <c:v>6.9999999999999999E-4</c:v>
                  </c:pt>
                  <c:pt idx="9">
                    <c:v>1.1999999999999999E-3</c:v>
                  </c:pt>
                  <c:pt idx="10">
                    <c:v>1.4E-3</c:v>
                  </c:pt>
                  <c:pt idx="11">
                    <c:v>2.3999999999999998E-3</c:v>
                  </c:pt>
                  <c:pt idx="12">
                    <c:v>1.8E-3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8.0000000000000004E-4</c:v>
                  </c:pt>
                  <c:pt idx="3">
                    <c:v>8.9999999999999998E-4</c:v>
                  </c:pt>
                  <c:pt idx="4">
                    <c:v>6.9999999999999999E-4</c:v>
                  </c:pt>
                  <c:pt idx="5">
                    <c:v>8.0000000000000004E-4</c:v>
                  </c:pt>
                  <c:pt idx="6">
                    <c:v>6.9999999999999999E-4</c:v>
                  </c:pt>
                  <c:pt idx="7">
                    <c:v>2E-3</c:v>
                  </c:pt>
                  <c:pt idx="8">
                    <c:v>6.9999999999999999E-4</c:v>
                  </c:pt>
                  <c:pt idx="9">
                    <c:v>1.1999999999999999E-3</c:v>
                  </c:pt>
                  <c:pt idx="10">
                    <c:v>1.4E-3</c:v>
                  </c:pt>
                  <c:pt idx="11">
                    <c:v>2.3999999999999998E-3</c:v>
                  </c:pt>
                  <c:pt idx="12">
                    <c:v>1.8E-3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13199.5</c:v>
                </c:pt>
                <c:pt idx="2">
                  <c:v>13199.5</c:v>
                </c:pt>
                <c:pt idx="3">
                  <c:v>13200</c:v>
                </c:pt>
                <c:pt idx="4">
                  <c:v>13200</c:v>
                </c:pt>
                <c:pt idx="5">
                  <c:v>13264.5</c:v>
                </c:pt>
                <c:pt idx="6">
                  <c:v>13264.5</c:v>
                </c:pt>
                <c:pt idx="7">
                  <c:v>13265</c:v>
                </c:pt>
                <c:pt idx="8">
                  <c:v>13265</c:v>
                </c:pt>
                <c:pt idx="9">
                  <c:v>18940</c:v>
                </c:pt>
                <c:pt idx="10">
                  <c:v>18940</c:v>
                </c:pt>
                <c:pt idx="11">
                  <c:v>18940.5</c:v>
                </c:pt>
                <c:pt idx="12">
                  <c:v>18940.5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2849-4647-9C68-FDC9F7EF629A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13199.5</c:v>
                </c:pt>
                <c:pt idx="2">
                  <c:v>13199.5</c:v>
                </c:pt>
                <c:pt idx="3">
                  <c:v>13200</c:v>
                </c:pt>
                <c:pt idx="4">
                  <c:v>13200</c:v>
                </c:pt>
                <c:pt idx="5">
                  <c:v>13264.5</c:v>
                </c:pt>
                <c:pt idx="6">
                  <c:v>13264.5</c:v>
                </c:pt>
                <c:pt idx="7">
                  <c:v>13265</c:v>
                </c:pt>
                <c:pt idx="8">
                  <c:v>13265</c:v>
                </c:pt>
                <c:pt idx="9">
                  <c:v>18940</c:v>
                </c:pt>
                <c:pt idx="10">
                  <c:v>18940</c:v>
                </c:pt>
                <c:pt idx="11">
                  <c:v>18940.5</c:v>
                </c:pt>
                <c:pt idx="12">
                  <c:v>18940.5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-3.8535028845630148E-3</c:v>
                </c:pt>
                <c:pt idx="1">
                  <c:v>0.13961942293790047</c:v>
                </c:pt>
                <c:pt idx="2">
                  <c:v>0.13961942293790047</c:v>
                </c:pt>
                <c:pt idx="3">
                  <c:v>0.13962485772428718</c:v>
                </c:pt>
                <c:pt idx="4">
                  <c:v>0.13962485772428718</c:v>
                </c:pt>
                <c:pt idx="5">
                  <c:v>0.14032594516817135</c:v>
                </c:pt>
                <c:pt idx="6">
                  <c:v>0.14032594516817135</c:v>
                </c:pt>
                <c:pt idx="7">
                  <c:v>0.14033137995455805</c:v>
                </c:pt>
                <c:pt idx="8">
                  <c:v>0.14033137995455805</c:v>
                </c:pt>
                <c:pt idx="9">
                  <c:v>0.20201620544359022</c:v>
                </c:pt>
                <c:pt idx="10">
                  <c:v>0.20201620544359022</c:v>
                </c:pt>
                <c:pt idx="11">
                  <c:v>0.20202164022997693</c:v>
                </c:pt>
                <c:pt idx="12">
                  <c:v>0.20202164022997693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2849-4647-9C68-FDC9F7EF629A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13199.5</c:v>
                </c:pt>
                <c:pt idx="2">
                  <c:v>13199.5</c:v>
                </c:pt>
                <c:pt idx="3">
                  <c:v>13200</c:v>
                </c:pt>
                <c:pt idx="4">
                  <c:v>13200</c:v>
                </c:pt>
                <c:pt idx="5">
                  <c:v>13264.5</c:v>
                </c:pt>
                <c:pt idx="6">
                  <c:v>13264.5</c:v>
                </c:pt>
                <c:pt idx="7">
                  <c:v>13265</c:v>
                </c:pt>
                <c:pt idx="8">
                  <c:v>13265</c:v>
                </c:pt>
                <c:pt idx="9">
                  <c:v>18940</c:v>
                </c:pt>
                <c:pt idx="10">
                  <c:v>18940</c:v>
                </c:pt>
                <c:pt idx="11">
                  <c:v>18940.5</c:v>
                </c:pt>
                <c:pt idx="12">
                  <c:v>18940.5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2849-4647-9C68-FDC9F7EF62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1772464"/>
        <c:axId val="1"/>
      </c:scatterChart>
      <c:valAx>
        <c:axId val="68177246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8177246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0</xdr:row>
      <xdr:rowOff>0</xdr:rowOff>
    </xdr:from>
    <xdr:to>
      <xdr:col>17</xdr:col>
      <xdr:colOff>133350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9D081059-6B6E-923F-8ACB-C6F935321F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vsolj.cetus-net.org/bulletin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40"/>
  <sheetViews>
    <sheetView tabSelected="1" workbookViewId="0">
      <selection activeCell="F9" sqref="F9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6" ht="20.25" x14ac:dyDescent="0.3">
      <c r="A1" s="1" t="s">
        <v>42</v>
      </c>
    </row>
    <row r="2" spans="1:6" x14ac:dyDescent="0.2">
      <c r="A2" t="s">
        <v>26</v>
      </c>
      <c r="B2" t="s">
        <v>43</v>
      </c>
      <c r="C2" s="3"/>
      <c r="D2" s="3"/>
    </row>
    <row r="3" spans="1:6" ht="13.5" thickBot="1" x14ac:dyDescent="0.25"/>
    <row r="4" spans="1:6" ht="14.25" thickTop="1" thickBot="1" x14ac:dyDescent="0.25">
      <c r="A4" s="5" t="s">
        <v>3</v>
      </c>
      <c r="C4" s="27" t="s">
        <v>40</v>
      </c>
      <c r="D4" s="28" t="s">
        <v>40</v>
      </c>
    </row>
    <row r="5" spans="1:6" ht="13.5" thickTop="1" x14ac:dyDescent="0.2">
      <c r="A5" s="9" t="s">
        <v>31</v>
      </c>
      <c r="B5" s="10"/>
      <c r="C5" s="11">
        <v>-9.5</v>
      </c>
      <c r="D5" s="10" t="s">
        <v>32</v>
      </c>
    </row>
    <row r="6" spans="1:6" x14ac:dyDescent="0.2">
      <c r="A6" s="5" t="s">
        <v>4</v>
      </c>
    </row>
    <row r="7" spans="1:6" x14ac:dyDescent="0.2">
      <c r="A7" t="s">
        <v>5</v>
      </c>
      <c r="C7" s="8">
        <v>51830.430999999997</v>
      </c>
      <c r="D7" s="29" t="s">
        <v>41</v>
      </c>
    </row>
    <row r="8" spans="1:6" x14ac:dyDescent="0.2">
      <c r="A8" t="s">
        <v>6</v>
      </c>
      <c r="C8" s="8">
        <v>0.27659339999999999</v>
      </c>
      <c r="D8" s="29" t="s">
        <v>41</v>
      </c>
    </row>
    <row r="9" spans="1:6" x14ac:dyDescent="0.2">
      <c r="A9" s="24" t="s">
        <v>35</v>
      </c>
      <c r="B9" s="25">
        <v>21</v>
      </c>
      <c r="C9" s="22" t="str">
        <f>"F"&amp;B9</f>
        <v>F21</v>
      </c>
      <c r="D9" s="23" t="str">
        <f>"G"&amp;B9</f>
        <v>G21</v>
      </c>
    </row>
    <row r="10" spans="1:6" ht="13.5" thickBot="1" x14ac:dyDescent="0.25">
      <c r="A10" s="10"/>
      <c r="B10" s="10"/>
      <c r="C10" s="4" t="s">
        <v>22</v>
      </c>
      <c r="D10" s="4" t="s">
        <v>23</v>
      </c>
      <c r="E10" s="10"/>
    </row>
    <row r="11" spans="1:6" x14ac:dyDescent="0.2">
      <c r="A11" s="10" t="s">
        <v>18</v>
      </c>
      <c r="B11" s="10"/>
      <c r="C11" s="21">
        <f ca="1">INTERCEPT(INDIRECT($D$9):G992,INDIRECT($C$9):F992)</f>
        <v>-3.8535028845630148E-3</v>
      </c>
      <c r="D11" s="3"/>
      <c r="E11" s="10"/>
    </row>
    <row r="12" spans="1:6" x14ac:dyDescent="0.2">
      <c r="A12" s="10" t="s">
        <v>19</v>
      </c>
      <c r="B12" s="10"/>
      <c r="C12" s="21">
        <f ca="1">SLOPE(INDIRECT($D$9):G992,INDIRECT($C$9):F992)</f>
        <v>1.0869572773397742E-5</v>
      </c>
      <c r="D12" s="3"/>
      <c r="E12" s="10"/>
    </row>
    <row r="13" spans="1:6" x14ac:dyDescent="0.2">
      <c r="A13" s="10" t="s">
        <v>21</v>
      </c>
      <c r="B13" s="10"/>
      <c r="C13" s="3" t="s">
        <v>16</v>
      </c>
    </row>
    <row r="14" spans="1:6" x14ac:dyDescent="0.2">
      <c r="A14" s="10"/>
      <c r="B14" s="10"/>
      <c r="C14" s="10"/>
    </row>
    <row r="15" spans="1:6" x14ac:dyDescent="0.2">
      <c r="A15" s="12" t="s">
        <v>20</v>
      </c>
      <c r="B15" s="10"/>
      <c r="C15" s="13">
        <f ca="1">(C7+C11)+(C8+C12)*INT(MAX(F21:F3533))</f>
        <v>57069.312012205439</v>
      </c>
      <c r="E15" s="14" t="s">
        <v>37</v>
      </c>
      <c r="F15" s="11">
        <v>1</v>
      </c>
    </row>
    <row r="16" spans="1:6" x14ac:dyDescent="0.2">
      <c r="A16" s="16" t="s">
        <v>7</v>
      </c>
      <c r="B16" s="10"/>
      <c r="C16" s="17">
        <f ca="1">+C8+C12</f>
        <v>0.2766042695727734</v>
      </c>
      <c r="E16" s="14" t="s">
        <v>33</v>
      </c>
      <c r="F16" s="15">
        <f ca="1">NOW()+15018.5+$C$5/24</f>
        <v>60324.787830787034</v>
      </c>
    </row>
    <row r="17" spans="1:21" ht="13.5" thickBot="1" x14ac:dyDescent="0.25">
      <c r="A17" s="14" t="s">
        <v>30</v>
      </c>
      <c r="B17" s="10"/>
      <c r="C17" s="10">
        <f>COUNT(C21:C2191)</f>
        <v>13</v>
      </c>
      <c r="E17" s="14" t="s">
        <v>38</v>
      </c>
      <c r="F17" s="15">
        <f ca="1">ROUND(2*(F16-$C$7)/$C$8,0)/2+F15</f>
        <v>30711.5</v>
      </c>
    </row>
    <row r="18" spans="1:21" ht="14.25" thickTop="1" thickBot="1" x14ac:dyDescent="0.25">
      <c r="A18" s="16" t="s">
        <v>8</v>
      </c>
      <c r="B18" s="10"/>
      <c r="C18" s="19">
        <f ca="1">+C15</f>
        <v>57069.312012205439</v>
      </c>
      <c r="D18" s="20">
        <f ca="1">+C16</f>
        <v>0.2766042695727734</v>
      </c>
      <c r="E18" s="14" t="s">
        <v>39</v>
      </c>
      <c r="F18" s="23">
        <f ca="1">ROUND(2*(F16-$C$15)/$C$16,0)/2+F15</f>
        <v>11770.5</v>
      </c>
    </row>
    <row r="19" spans="1:21" ht="13.5" thickTop="1" x14ac:dyDescent="0.2">
      <c r="E19" s="14" t="s">
        <v>34</v>
      </c>
      <c r="F19" s="18">
        <f ca="1">+$C$15+$C$16*F18-15018.5-$C$5/24</f>
        <v>45306.9784005451</v>
      </c>
    </row>
    <row r="20" spans="1:21" ht="13.5" thickBot="1" x14ac:dyDescent="0.25">
      <c r="A20" s="4" t="s">
        <v>9</v>
      </c>
      <c r="B20" s="4" t="s">
        <v>10</v>
      </c>
      <c r="C20" s="4" t="s">
        <v>11</v>
      </c>
      <c r="D20" s="4" t="s">
        <v>15</v>
      </c>
      <c r="E20" s="4" t="s">
        <v>12</v>
      </c>
      <c r="F20" s="4" t="s">
        <v>13</v>
      </c>
      <c r="G20" s="4" t="s">
        <v>14</v>
      </c>
      <c r="H20" s="7" t="s">
        <v>2</v>
      </c>
      <c r="I20" s="7" t="s">
        <v>47</v>
      </c>
      <c r="J20" s="7" t="s">
        <v>0</v>
      </c>
      <c r="K20" s="7" t="s">
        <v>1</v>
      </c>
      <c r="L20" s="7" t="s">
        <v>27</v>
      </c>
      <c r="M20" s="7" t="s">
        <v>28</v>
      </c>
      <c r="N20" s="7" t="s">
        <v>29</v>
      </c>
      <c r="O20" s="7" t="s">
        <v>25</v>
      </c>
      <c r="P20" s="6" t="s">
        <v>24</v>
      </c>
      <c r="Q20" s="4" t="s">
        <v>17</v>
      </c>
      <c r="U20" s="26" t="s">
        <v>36</v>
      </c>
    </row>
    <row r="21" spans="1:21" x14ac:dyDescent="0.2">
      <c r="A21" t="s">
        <v>41</v>
      </c>
      <c r="C21" s="8">
        <f>C7</f>
        <v>51830.430999999997</v>
      </c>
      <c r="D21" s="8" t="s">
        <v>16</v>
      </c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-3.8535028845630148E-3</v>
      </c>
      <c r="Q21" s="2">
        <f>+C21-15018.5</f>
        <v>36811.930999999997</v>
      </c>
    </row>
    <row r="22" spans="1:21" x14ac:dyDescent="0.2">
      <c r="A22" s="30" t="s">
        <v>44</v>
      </c>
      <c r="B22" s="31" t="s">
        <v>45</v>
      </c>
      <c r="C22" s="30">
        <v>55481.464590000003</v>
      </c>
      <c r="D22" s="30">
        <v>1E-3</v>
      </c>
      <c r="E22">
        <f t="shared" ref="E22:E29" si="0">+(C22-C$7)/C$8</f>
        <v>13200.002566944861</v>
      </c>
      <c r="F22" s="35">
        <f>ROUND(2*E22,0)/2-0.5</f>
        <v>13199.5</v>
      </c>
      <c r="G22">
        <f t="shared" ref="G22:G29" si="1">+C22-(C$7+F22*C$8)</f>
        <v>0.13900670000293758</v>
      </c>
      <c r="K22">
        <f t="shared" ref="K22:K33" si="2">+G22</f>
        <v>0.13900670000293758</v>
      </c>
      <c r="O22">
        <f t="shared" ref="O22:O29" ca="1" si="3">+C$11+C$12*$F22</f>
        <v>0.13961942293790047</v>
      </c>
      <c r="Q22" s="2">
        <f t="shared" ref="Q22:Q29" si="4">+C22-15018.5</f>
        <v>40462.964590000003</v>
      </c>
      <c r="R22" t="s">
        <v>49</v>
      </c>
    </row>
    <row r="23" spans="1:21" x14ac:dyDescent="0.2">
      <c r="A23" s="30" t="s">
        <v>44</v>
      </c>
      <c r="B23" s="31" t="s">
        <v>45</v>
      </c>
      <c r="C23" s="30">
        <v>55481.465109999997</v>
      </c>
      <c r="D23" s="30">
        <v>8.0000000000000004E-4</v>
      </c>
      <c r="E23">
        <f t="shared" si="0"/>
        <v>13200.004446960776</v>
      </c>
      <c r="F23" s="35">
        <f t="shared" ref="F23:F33" si="5">ROUND(2*E23,0)/2-0.5</f>
        <v>13199.5</v>
      </c>
      <c r="G23">
        <f t="shared" si="1"/>
        <v>0.13952669999707723</v>
      </c>
      <c r="K23">
        <f t="shared" si="2"/>
        <v>0.13952669999707723</v>
      </c>
      <c r="O23">
        <f t="shared" ca="1" si="3"/>
        <v>0.13961942293790047</v>
      </c>
      <c r="Q23" s="2">
        <f t="shared" si="4"/>
        <v>40462.965109999997</v>
      </c>
      <c r="R23" t="s">
        <v>49</v>
      </c>
    </row>
    <row r="24" spans="1:21" x14ac:dyDescent="0.2">
      <c r="A24" s="30" t="s">
        <v>44</v>
      </c>
      <c r="B24" s="31" t="s">
        <v>46</v>
      </c>
      <c r="C24" s="30">
        <v>55481.599770000001</v>
      </c>
      <c r="D24" s="30">
        <v>8.9999999999999998E-4</v>
      </c>
      <c r="E24">
        <f t="shared" si="0"/>
        <v>13200.491298780102</v>
      </c>
      <c r="F24" s="35">
        <f t="shared" si="5"/>
        <v>13200</v>
      </c>
      <c r="G24">
        <f t="shared" si="1"/>
        <v>0.13589000000501983</v>
      </c>
      <c r="K24">
        <f t="shared" si="2"/>
        <v>0.13589000000501983</v>
      </c>
      <c r="O24">
        <f t="shared" ca="1" si="3"/>
        <v>0.13962485772428718</v>
      </c>
      <c r="Q24" s="2">
        <f t="shared" si="4"/>
        <v>40463.099770000001</v>
      </c>
      <c r="R24" t="s">
        <v>49</v>
      </c>
    </row>
    <row r="25" spans="1:21" x14ac:dyDescent="0.2">
      <c r="A25" s="30" t="s">
        <v>44</v>
      </c>
      <c r="B25" s="31" t="s">
        <v>46</v>
      </c>
      <c r="C25" s="30">
        <v>55481.600989999999</v>
      </c>
      <c r="D25" s="30">
        <v>6.9999999999999999E-4</v>
      </c>
      <c r="E25">
        <f t="shared" si="0"/>
        <v>13200.495709586716</v>
      </c>
      <c r="F25" s="35">
        <f t="shared" si="5"/>
        <v>13200</v>
      </c>
      <c r="G25">
        <f t="shared" si="1"/>
        <v>0.13711000000330387</v>
      </c>
      <c r="K25">
        <f t="shared" si="2"/>
        <v>0.13711000000330387</v>
      </c>
      <c r="O25">
        <f t="shared" ca="1" si="3"/>
        <v>0.13962485772428718</v>
      </c>
      <c r="Q25" s="2">
        <f t="shared" si="4"/>
        <v>40463.100989999999</v>
      </c>
      <c r="R25" t="s">
        <v>49</v>
      </c>
    </row>
    <row r="26" spans="1:21" x14ac:dyDescent="0.2">
      <c r="A26" s="30" t="s">
        <v>44</v>
      </c>
      <c r="B26" s="31" t="s">
        <v>45</v>
      </c>
      <c r="C26" s="30">
        <v>55499.442320000002</v>
      </c>
      <c r="D26" s="30">
        <v>8.0000000000000004E-4</v>
      </c>
      <c r="E26">
        <f t="shared" si="0"/>
        <v>13264.999526380619</v>
      </c>
      <c r="F26" s="35">
        <f t="shared" si="5"/>
        <v>13264.5</v>
      </c>
      <c r="G26">
        <f t="shared" si="1"/>
        <v>0.13816570000199135</v>
      </c>
      <c r="K26">
        <f t="shared" si="2"/>
        <v>0.13816570000199135</v>
      </c>
      <c r="O26">
        <f t="shared" ca="1" si="3"/>
        <v>0.14032594516817135</v>
      </c>
      <c r="Q26" s="2">
        <f t="shared" si="4"/>
        <v>40480.942320000002</v>
      </c>
      <c r="R26" t="s">
        <v>49</v>
      </c>
    </row>
    <row r="27" spans="1:21" x14ac:dyDescent="0.2">
      <c r="A27" s="30" t="s">
        <v>44</v>
      </c>
      <c r="B27" s="31" t="s">
        <v>45</v>
      </c>
      <c r="C27" s="30">
        <v>55499.444430000003</v>
      </c>
      <c r="D27" s="30">
        <v>6.9999999999999999E-4</v>
      </c>
      <c r="E27">
        <f t="shared" si="0"/>
        <v>13265.007154906829</v>
      </c>
      <c r="F27" s="35">
        <f t="shared" si="5"/>
        <v>13264.5</v>
      </c>
      <c r="G27">
        <f t="shared" si="1"/>
        <v>0.14027570000325795</v>
      </c>
      <c r="K27">
        <f t="shared" si="2"/>
        <v>0.14027570000325795</v>
      </c>
      <c r="O27">
        <f t="shared" ca="1" si="3"/>
        <v>0.14032594516817135</v>
      </c>
      <c r="Q27" s="2">
        <f t="shared" si="4"/>
        <v>40480.944430000003</v>
      </c>
      <c r="R27" t="s">
        <v>49</v>
      </c>
    </row>
    <row r="28" spans="1:21" x14ac:dyDescent="0.2">
      <c r="A28" s="30" t="s">
        <v>44</v>
      </c>
      <c r="B28" s="31" t="s">
        <v>46</v>
      </c>
      <c r="C28" s="30">
        <v>55499.580750000001</v>
      </c>
      <c r="D28" s="30">
        <v>2E-3</v>
      </c>
      <c r="E28">
        <f t="shared" si="0"/>
        <v>13265.50000831547</v>
      </c>
      <c r="F28" s="35">
        <f t="shared" si="5"/>
        <v>13265</v>
      </c>
      <c r="G28">
        <f t="shared" si="1"/>
        <v>0.13829900000564521</v>
      </c>
      <c r="K28">
        <f t="shared" si="2"/>
        <v>0.13829900000564521</v>
      </c>
      <c r="O28">
        <f t="shared" ca="1" si="3"/>
        <v>0.14033137995455805</v>
      </c>
      <c r="Q28" s="2">
        <f t="shared" si="4"/>
        <v>40481.080750000001</v>
      </c>
      <c r="R28" t="s">
        <v>49</v>
      </c>
    </row>
    <row r="29" spans="1:21" x14ac:dyDescent="0.2">
      <c r="A29" s="30" t="s">
        <v>44</v>
      </c>
      <c r="B29" s="31" t="s">
        <v>46</v>
      </c>
      <c r="C29" s="30">
        <v>55499.581200000001</v>
      </c>
      <c r="D29" s="30">
        <v>6.9999999999999999E-4</v>
      </c>
      <c r="E29">
        <f t="shared" si="0"/>
        <v>13265.501635252338</v>
      </c>
      <c r="F29" s="35">
        <f t="shared" si="5"/>
        <v>13265</v>
      </c>
      <c r="G29">
        <f t="shared" si="1"/>
        <v>0.13874900000519119</v>
      </c>
      <c r="K29">
        <f t="shared" si="2"/>
        <v>0.13874900000519119</v>
      </c>
      <c r="O29">
        <f t="shared" ca="1" si="3"/>
        <v>0.14033137995455805</v>
      </c>
      <c r="Q29" s="2">
        <f t="shared" si="4"/>
        <v>40481.081200000001</v>
      </c>
      <c r="R29" t="s">
        <v>49</v>
      </c>
    </row>
    <row r="30" spans="1:21" x14ac:dyDescent="0.2">
      <c r="A30" s="32" t="s">
        <v>48</v>
      </c>
      <c r="B30" s="33" t="s">
        <v>45</v>
      </c>
      <c r="C30" s="34">
        <v>57069.311560000002</v>
      </c>
      <c r="D30" s="34">
        <v>1.1999999999999999E-3</v>
      </c>
      <c r="E30">
        <f>+(C30-C$7)/C$8</f>
        <v>18940.728737562087</v>
      </c>
      <c r="F30" s="36">
        <f t="shared" si="5"/>
        <v>18940</v>
      </c>
      <c r="G30">
        <f>+C30-(C$7+F30*C$8)</f>
        <v>0.20156400000269059</v>
      </c>
      <c r="K30">
        <f t="shared" si="2"/>
        <v>0.20156400000269059</v>
      </c>
      <c r="O30">
        <f ca="1">+C$11+C$12*$F30</f>
        <v>0.20201620544359022</v>
      </c>
      <c r="Q30" s="2">
        <f>+C30-15018.5</f>
        <v>42050.811560000002</v>
      </c>
      <c r="R30" t="s">
        <v>1</v>
      </c>
    </row>
    <row r="31" spans="1:21" x14ac:dyDescent="0.2">
      <c r="A31" s="32" t="s">
        <v>48</v>
      </c>
      <c r="B31" s="33" t="s">
        <v>45</v>
      </c>
      <c r="C31" s="34">
        <v>57069.315459999998</v>
      </c>
      <c r="D31" s="34">
        <v>1.4E-3</v>
      </c>
      <c r="E31">
        <f>+(C31-C$7)/C$8</f>
        <v>18940.742837681599</v>
      </c>
      <c r="F31" s="36">
        <f t="shared" si="5"/>
        <v>18940</v>
      </c>
      <c r="G31">
        <f>+C31-(C$7+F31*C$8)</f>
        <v>0.20546399999875575</v>
      </c>
      <c r="K31">
        <f t="shared" si="2"/>
        <v>0.20546399999875575</v>
      </c>
      <c r="O31">
        <f ca="1">+C$11+C$12*$F31</f>
        <v>0.20201620544359022</v>
      </c>
      <c r="Q31" s="2">
        <f>+C31-15018.5</f>
        <v>42050.815459999998</v>
      </c>
      <c r="R31" t="s">
        <v>1</v>
      </c>
    </row>
    <row r="32" spans="1:21" x14ac:dyDescent="0.2">
      <c r="A32" s="32" t="s">
        <v>48</v>
      </c>
      <c r="B32" s="33" t="s">
        <v>46</v>
      </c>
      <c r="C32" s="34">
        <v>57069.452519999999</v>
      </c>
      <c r="D32" s="34">
        <v>2.3999999999999998E-3</v>
      </c>
      <c r="E32">
        <f>+(C32-C$7)/C$8</f>
        <v>18941.238366497546</v>
      </c>
      <c r="F32" s="36">
        <f t="shared" si="5"/>
        <v>18940.5</v>
      </c>
      <c r="G32">
        <f>+C32-(C$7+F32*C$8)</f>
        <v>0.20422730000427691</v>
      </c>
      <c r="K32">
        <f t="shared" si="2"/>
        <v>0.20422730000427691</v>
      </c>
      <c r="O32">
        <f ca="1">+C$11+C$12*$F32</f>
        <v>0.20202164022997693</v>
      </c>
      <c r="Q32" s="2">
        <f>+C32-15018.5</f>
        <v>42050.952519999999</v>
      </c>
      <c r="R32" t="s">
        <v>1</v>
      </c>
    </row>
    <row r="33" spans="1:18" x14ac:dyDescent="0.2">
      <c r="A33" s="32" t="s">
        <v>48</v>
      </c>
      <c r="B33" s="33" t="s">
        <v>46</v>
      </c>
      <c r="C33" s="34">
        <v>57069.454039999997</v>
      </c>
      <c r="D33" s="34">
        <v>1.8E-3</v>
      </c>
      <c r="E33">
        <f>+(C33-C$7)/C$8</f>
        <v>18941.243861928739</v>
      </c>
      <c r="F33" s="36">
        <f t="shared" si="5"/>
        <v>18940.5</v>
      </c>
      <c r="G33">
        <f>+C33-(C$7+F33*C$8)</f>
        <v>0.20574730000225827</v>
      </c>
      <c r="K33">
        <f t="shared" si="2"/>
        <v>0.20574730000225827</v>
      </c>
      <c r="O33">
        <f ca="1">+C$11+C$12*$F33</f>
        <v>0.20202164022997693</v>
      </c>
      <c r="Q33" s="2">
        <f>+C33-15018.5</f>
        <v>42050.954039999997</v>
      </c>
      <c r="R33" t="s">
        <v>1</v>
      </c>
    </row>
    <row r="34" spans="1:18" x14ac:dyDescent="0.2">
      <c r="C34" s="8"/>
      <c r="D34" s="8"/>
    </row>
    <row r="35" spans="1:18" x14ac:dyDescent="0.2">
      <c r="C35" s="8"/>
      <c r="D35" s="8"/>
    </row>
    <row r="36" spans="1:18" x14ac:dyDescent="0.2">
      <c r="C36" s="8"/>
      <c r="D36" s="8"/>
    </row>
    <row r="37" spans="1:18" x14ac:dyDescent="0.2">
      <c r="C37" s="8"/>
      <c r="D37" s="8"/>
    </row>
    <row r="38" spans="1:18" x14ac:dyDescent="0.2">
      <c r="C38" s="8"/>
      <c r="D38" s="8"/>
    </row>
    <row r="39" spans="1:18" x14ac:dyDescent="0.2">
      <c r="C39" s="8"/>
      <c r="D39" s="8"/>
    </row>
    <row r="40" spans="1:18" x14ac:dyDescent="0.2">
      <c r="C40" s="8"/>
      <c r="D40" s="8"/>
    </row>
    <row r="41" spans="1:18" x14ac:dyDescent="0.2">
      <c r="C41" s="8"/>
      <c r="D41" s="8"/>
    </row>
    <row r="42" spans="1:18" x14ac:dyDescent="0.2">
      <c r="C42" s="8"/>
      <c r="D42" s="8"/>
    </row>
    <row r="43" spans="1:18" x14ac:dyDescent="0.2">
      <c r="C43" s="8"/>
      <c r="D43" s="8"/>
    </row>
    <row r="44" spans="1:18" x14ac:dyDescent="0.2">
      <c r="C44" s="8"/>
      <c r="D44" s="8"/>
    </row>
    <row r="45" spans="1:18" x14ac:dyDescent="0.2">
      <c r="C45" s="8"/>
      <c r="D45" s="8"/>
    </row>
    <row r="46" spans="1:18" x14ac:dyDescent="0.2">
      <c r="C46" s="8"/>
      <c r="D46" s="8"/>
    </row>
    <row r="47" spans="1:18" x14ac:dyDescent="0.2">
      <c r="C47" s="8"/>
      <c r="D47" s="8"/>
    </row>
    <row r="48" spans="1:18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7" type="noConversion"/>
  <hyperlinks>
    <hyperlink ref="H2658" r:id="rId1" display="http://vsolj.cetus-net.org/bulletin.html"/>
  </hyperlinks>
  <pageMargins left="0.75" right="0.75" top="1" bottom="1" header="0.5" footer="0.5"/>
  <pageSetup orientation="portrait" horizontalDpi="300" verticalDpi="300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2024-01-15T05:54:28Z</dcterms:modified>
</cp:coreProperties>
</file>