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00878F0-76DB-4FFF-8C7C-AC914A937D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E27" i="1"/>
  <c r="F27" i="1"/>
  <c r="G27" i="1"/>
  <c r="H27" i="1"/>
  <c r="E24" i="1"/>
  <c r="F24" i="1"/>
  <c r="Q25" i="1"/>
  <c r="Q26" i="1"/>
  <c r="Q27" i="1"/>
  <c r="F11" i="1"/>
  <c r="Q22" i="1"/>
  <c r="Q23" i="1"/>
  <c r="Q24" i="1"/>
  <c r="C21" i="1"/>
  <c r="E21" i="1"/>
  <c r="F21" i="1"/>
  <c r="G21" i="1"/>
  <c r="H21" i="1"/>
  <c r="A21" i="1"/>
  <c r="R22" i="1"/>
  <c r="G11" i="1"/>
  <c r="C7" i="1"/>
  <c r="E22" i="1"/>
  <c r="F22" i="1"/>
  <c r="C8" i="1"/>
  <c r="E15" i="1"/>
  <c r="C17" i="1"/>
  <c r="Q21" i="1"/>
  <c r="E26" i="1"/>
  <c r="F26" i="1"/>
  <c r="E23" i="1"/>
  <c r="F23" i="1"/>
  <c r="G23" i="1"/>
  <c r="I23" i="1"/>
  <c r="G22" i="1"/>
  <c r="G25" i="1"/>
  <c r="H25" i="1"/>
  <c r="G24" i="1"/>
  <c r="I24" i="1"/>
  <c r="I22" i="1"/>
  <c r="C12" i="1"/>
  <c r="C16" i="1" l="1"/>
  <c r="D18" i="1" s="1"/>
  <c r="C11" i="1"/>
  <c r="O21" i="1" l="1"/>
  <c r="C15" i="1"/>
  <c r="O26" i="1"/>
  <c r="O27" i="1"/>
  <c r="O23" i="1"/>
  <c r="O25" i="1"/>
  <c r="O24" i="1"/>
  <c r="O22" i="1"/>
  <c r="C18" i="1" l="1"/>
  <c r="E16" i="1"/>
  <c r="E17" i="1" s="1"/>
</calcChain>
</file>

<file path=xl/sharedStrings.xml><?xml version="1.0" encoding="utf-8"?>
<sst xmlns="http://schemas.openxmlformats.org/spreadsheetml/2006/main" count="61" uniqueCount="48">
  <si>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</si>
  <si>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</si>
  <si>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</si>
  <si>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</si>
  <si>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</si>
  <si>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</si>
  <si>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</si>
  <si>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</si>
  <si>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</si>
  <si>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</si>
  <si>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</si>
  <si>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</si>
  <si>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</si>
  <si>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</si>
  <si>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</si>
  <si>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</si>
  <si>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</si>
  <si>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</si>
  <si>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</si>
  <si>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</si>
  <si>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</si>
  <si>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</si>
  <si>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</si>
  <si>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</si>
  <si>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</si>
  <si>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</si>
  <si>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</si>
  <si>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</si>
  <si>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</si>
  <si>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</si>
  <si>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</si>
  <si>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</si>
  <si>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</si>
  <si>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</si>
  <si>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</si>
  <si>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</si>
  <si>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G4327-0280_Cam.xls</t>
  </si>
  <si>
    <t>EA</t>
  </si>
  <si>
    <t>IBVS 5557 Eph.</t>
  </si>
  <si>
    <t>IBVS 5557</t>
  </si>
  <si>
    <t>Cam</t>
  </si>
  <si>
    <t>I</t>
  </si>
  <si>
    <t>MX Cam / GSC 4327-0280 / NSV 01403</t>
  </si>
  <si>
    <t>OEJV 0003</t>
  </si>
  <si>
    <t>IBVS 5960</t>
  </si>
  <si>
    <t>IBVS 6011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</si>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</sst>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Cam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1323</c:v>
                </c:pt>
                <c:pt idx="3">
                  <c:v>1406</c:v>
                </c:pt>
                <c:pt idx="4">
                  <c:v>2908</c:v>
                </c:pt>
                <c:pt idx="5">
                  <c:v>2918</c:v>
                </c:pt>
                <c:pt idx="6">
                  <c:v>3170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4">
                  <c:v>-0.13448000000062166</c:v>
                </c:pt>
                <c:pt idx="5">
                  <c:v>-0.23507999999856111</c:v>
                </c:pt>
                <c:pt idx="6">
                  <c:v>-0.14939999999478459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93-4B92-BE4A-C829E9ECC9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1323</c:v>
                </c:pt>
                <c:pt idx="3">
                  <c:v>1406</c:v>
                </c:pt>
                <c:pt idx="4">
                  <c:v>2908</c:v>
                </c:pt>
                <c:pt idx="5">
                  <c:v>2918</c:v>
                </c:pt>
                <c:pt idx="6">
                  <c:v>3170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-4.3960000002698507E-2</c:v>
                </c:pt>
                <c:pt idx="2">
                  <c:v>-4.0880000000470318E-2</c:v>
                </c:pt>
                <c:pt idx="3">
                  <c:v>-5.7360000006156042E-2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93-4B92-BE4A-C829E9ECC9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1323</c:v>
                </c:pt>
                <c:pt idx="3">
                  <c:v>1406</c:v>
                </c:pt>
                <c:pt idx="4">
                  <c:v>2908</c:v>
                </c:pt>
                <c:pt idx="5">
                  <c:v>2918</c:v>
                </c:pt>
                <c:pt idx="6">
                  <c:v>3170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93-4B92-BE4A-C829E9ECC9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1323</c:v>
                </c:pt>
                <c:pt idx="3">
                  <c:v>1406</c:v>
                </c:pt>
                <c:pt idx="4">
                  <c:v>2908</c:v>
                </c:pt>
                <c:pt idx="5">
                  <c:v>2918</c:v>
                </c:pt>
                <c:pt idx="6">
                  <c:v>3170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93-4B92-BE4A-C829E9ECC9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1323</c:v>
                </c:pt>
                <c:pt idx="3">
                  <c:v>1406</c:v>
                </c:pt>
                <c:pt idx="4">
                  <c:v>2908</c:v>
                </c:pt>
                <c:pt idx="5">
                  <c:v>2918</c:v>
                </c:pt>
                <c:pt idx="6">
                  <c:v>3170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93-4B92-BE4A-C829E9ECC9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1323</c:v>
                </c:pt>
                <c:pt idx="3">
                  <c:v>1406</c:v>
                </c:pt>
                <c:pt idx="4">
                  <c:v>2908</c:v>
                </c:pt>
                <c:pt idx="5">
                  <c:v>2918</c:v>
                </c:pt>
                <c:pt idx="6">
                  <c:v>3170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93-4B92-BE4A-C829E9ECC9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3.0000000000000001E-3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1323</c:v>
                </c:pt>
                <c:pt idx="3">
                  <c:v>1406</c:v>
                </c:pt>
                <c:pt idx="4">
                  <c:v>2908</c:v>
                </c:pt>
                <c:pt idx="5">
                  <c:v>2918</c:v>
                </c:pt>
                <c:pt idx="6">
                  <c:v>3170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93-4B92-BE4A-C829E9ECC9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1316</c:v>
                </c:pt>
                <c:pt idx="2">
                  <c:v>1323</c:v>
                </c:pt>
                <c:pt idx="3">
                  <c:v>1406</c:v>
                </c:pt>
                <c:pt idx="4">
                  <c:v>2908</c:v>
                </c:pt>
                <c:pt idx="5">
                  <c:v>2918</c:v>
                </c:pt>
                <c:pt idx="6">
                  <c:v>3170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1.1904586796185432E-2</c:v>
                </c:pt>
                <c:pt idx="1">
                  <c:v>-5.2771882367985898E-2</c:v>
                </c:pt>
                <c:pt idx="2">
                  <c:v>-5.3115906140135741E-2</c:v>
                </c:pt>
                <c:pt idx="3">
                  <c:v>-5.7195045152769644E-2</c:v>
                </c:pt>
                <c:pt idx="4">
                  <c:v>-0.13101271740549408</c:v>
                </c:pt>
                <c:pt idx="5">
                  <c:v>-0.1315041799371367</c:v>
                </c:pt>
                <c:pt idx="6">
                  <c:v>-0.14388903573453121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93-4B92-BE4A-C829E9ECC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142504"/>
        <c:axId val="1"/>
      </c:scatterChart>
      <c:valAx>
        <c:axId val="693142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142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72180451127819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1F3BC1-7847-EACA-F721-3481752B3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I31" sqref="I3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36</v>
      </c>
      <c r="G1" s="31" t="s">
        <v>37</v>
      </c>
      <c r="H1" s="30" t="s">
        <v>38</v>
      </c>
      <c r="I1" s="31">
        <v>51401.892</v>
      </c>
      <c r="J1" s="31">
        <v>1.40856</v>
      </c>
      <c r="K1" s="31" t="s">
        <v>39</v>
      </c>
      <c r="L1" s="31" t="s">
        <v>40</v>
      </c>
    </row>
    <row r="2" spans="1:12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9" t="s">
        <v>38</v>
      </c>
      <c r="C4" s="7">
        <v>51401.892</v>
      </c>
      <c r="D4" s="8">
        <v>1.40856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51401.892</v>
      </c>
    </row>
    <row r="8" spans="1:12" x14ac:dyDescent="0.2">
      <c r="A8" t="s">
        <v>2</v>
      </c>
      <c r="C8">
        <f>+D4</f>
        <v>1.40856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1.1904586796185432E-2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-4.9146253164263926E-5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55866.883310964266</v>
      </c>
      <c r="D15" s="16" t="s">
        <v>31</v>
      </c>
      <c r="E15" s="17">
        <f ca="1">TODAY()+15018.5-B9/24</f>
        <v>60324.5</v>
      </c>
    </row>
    <row r="16" spans="1:12" x14ac:dyDescent="0.2">
      <c r="A16" s="18" t="s">
        <v>3</v>
      </c>
      <c r="B16" s="11"/>
      <c r="C16" s="19">
        <f ca="1">+C8+C12</f>
        <v>1.4085108537468358</v>
      </c>
      <c r="D16" s="16" t="s">
        <v>32</v>
      </c>
      <c r="E16" s="17">
        <f ca="1">ROUND(2*(E15-C15)/C16,0)/2+1</f>
        <v>3166</v>
      </c>
    </row>
    <row r="17" spans="1:18" ht="13.5" thickBot="1" x14ac:dyDescent="0.25">
      <c r="A17" s="16" t="s">
        <v>28</v>
      </c>
      <c r="B17" s="11"/>
      <c r="C17" s="11">
        <f>COUNT(C21:C2191)</f>
        <v>7</v>
      </c>
      <c r="D17" s="16" t="s">
        <v>33</v>
      </c>
      <c r="E17" s="20">
        <f ca="1">+C15+C16*E16-15018.5-C9/24</f>
        <v>45308.12450726008</v>
      </c>
    </row>
    <row r="18" spans="1:18" ht="14.25" thickTop="1" thickBot="1" x14ac:dyDescent="0.25">
      <c r="A18" s="18" t="s">
        <v>4</v>
      </c>
      <c r="B18" s="11"/>
      <c r="C18" s="21">
        <f ca="1">+C15</f>
        <v>55866.883310964266</v>
      </c>
      <c r="D18" s="22">
        <f ca="1">+C16</f>
        <v>1.4085108537468358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47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x14ac:dyDescent="0.2">
      <c r="A21" t="str">
        <f>$K$1</f>
        <v>IBVS 5557</v>
      </c>
      <c r="C21" s="9">
        <f>+$C$4</f>
        <v>51401.892</v>
      </c>
      <c r="D21" s="9" t="s">
        <v>12</v>
      </c>
      <c r="E21">
        <f t="shared" ref="E21:E27" si="0">+(C21-C$7)/C$8</f>
        <v>0</v>
      </c>
      <c r="F21">
        <f t="shared" ref="F21:F27" si="1">ROUND(2*E21,0)/2</f>
        <v>0</v>
      </c>
      <c r="G21">
        <f>+C21-(C$7+F21*C$8)</f>
        <v>0</v>
      </c>
      <c r="H21">
        <f>+G21</f>
        <v>0</v>
      </c>
      <c r="O21">
        <f t="shared" ref="O21:O27" ca="1" si="2">+C$11+C$12*$F21</f>
        <v>1.1904586796185432E-2</v>
      </c>
      <c r="Q21" s="2">
        <f t="shared" ref="Q21:Q27" si="3">+C21-15018.5</f>
        <v>36383.392</v>
      </c>
    </row>
    <row r="22" spans="1:18" x14ac:dyDescent="0.2">
      <c r="A22" s="31" t="s">
        <v>43</v>
      </c>
      <c r="B22" s="13" t="s">
        <v>41</v>
      </c>
      <c r="C22" s="9">
        <v>53255.512999999999</v>
      </c>
      <c r="D22" s="9">
        <v>6.0000000000000001E-3</v>
      </c>
      <c r="E22">
        <f t="shared" si="0"/>
        <v>1315.9687908218316</v>
      </c>
      <c r="F22">
        <f t="shared" si="1"/>
        <v>1316</v>
      </c>
      <c r="G22">
        <f>+C22-(C$7+F22*C$8)</f>
        <v>-4.3960000002698507E-2</v>
      </c>
      <c r="I22">
        <f>+G22</f>
        <v>-4.3960000002698507E-2</v>
      </c>
      <c r="O22">
        <f t="shared" ca="1" si="2"/>
        <v>-5.2771882367985898E-2</v>
      </c>
      <c r="Q22" s="2">
        <f t="shared" si="3"/>
        <v>38237.012999999999</v>
      </c>
      <c r="R22" t="str">
        <f>IF(ABS(C22-C21)&lt;0.00001,1,"")</f>
        <v/>
      </c>
    </row>
    <row r="23" spans="1:18" x14ac:dyDescent="0.2">
      <c r="A23" s="31" t="s">
        <v>43</v>
      </c>
      <c r="B23" s="13" t="s">
        <v>41</v>
      </c>
      <c r="C23" s="9">
        <v>53265.375999999997</v>
      </c>
      <c r="D23" s="9">
        <v>5.0000000000000001E-3</v>
      </c>
      <c r="E23">
        <f t="shared" si="0"/>
        <v>1322.9709774521473</v>
      </c>
      <c r="F23">
        <f t="shared" si="1"/>
        <v>1323</v>
      </c>
      <c r="G23">
        <f>+C23-(C$7+F23*C$8)</f>
        <v>-4.0880000000470318E-2</v>
      </c>
      <c r="I23">
        <f>+G23</f>
        <v>-4.0880000000470318E-2</v>
      </c>
      <c r="O23">
        <f t="shared" ca="1" si="2"/>
        <v>-5.3115906140135741E-2</v>
      </c>
      <c r="Q23" s="2">
        <f t="shared" si="3"/>
        <v>38246.875999999997</v>
      </c>
    </row>
    <row r="24" spans="1:18" x14ac:dyDescent="0.2">
      <c r="A24" s="31" t="s">
        <v>43</v>
      </c>
      <c r="B24" s="13" t="s">
        <v>41</v>
      </c>
      <c r="C24" s="9">
        <v>53382.27</v>
      </c>
      <c r="D24" s="9">
        <v>3.0000000000000001E-3</v>
      </c>
      <c r="E24">
        <f t="shared" si="0"/>
        <v>1405.9592775600593</v>
      </c>
      <c r="F24">
        <f t="shared" si="1"/>
        <v>1406</v>
      </c>
      <c r="G24">
        <f>+C24-(C$7+F24*C$8)</f>
        <v>-5.7360000006156042E-2</v>
      </c>
      <c r="I24">
        <f>+G24</f>
        <v>-5.7360000006156042E-2</v>
      </c>
      <c r="O24">
        <f t="shared" ca="1" si="2"/>
        <v>-5.7195045152769644E-2</v>
      </c>
      <c r="Q24" s="2">
        <f t="shared" si="3"/>
        <v>38363.769999999997</v>
      </c>
    </row>
    <row r="25" spans="1:18" x14ac:dyDescent="0.2">
      <c r="A25" s="32" t="s">
        <v>44</v>
      </c>
      <c r="B25" s="33" t="s">
        <v>41</v>
      </c>
      <c r="C25" s="32">
        <v>55497.85</v>
      </c>
      <c r="D25" s="32">
        <v>2.9999999999999997E-4</v>
      </c>
      <c r="E25">
        <f t="shared" si="0"/>
        <v>2907.9045266087342</v>
      </c>
      <c r="F25">
        <f t="shared" si="1"/>
        <v>2908</v>
      </c>
      <c r="G25">
        <f>+C25-(C$7+F25*C$8)</f>
        <v>-0.13448000000062166</v>
      </c>
      <c r="H25">
        <f>+G25</f>
        <v>-0.13448000000062166</v>
      </c>
      <c r="O25">
        <f t="shared" ca="1" si="2"/>
        <v>-0.13101271740549408</v>
      </c>
      <c r="Q25" s="2">
        <f t="shared" si="3"/>
        <v>40479.35</v>
      </c>
    </row>
    <row r="26" spans="1:18" x14ac:dyDescent="0.2">
      <c r="A26" s="32" t="s">
        <v>44</v>
      </c>
      <c r="B26" s="33" t="s">
        <v>41</v>
      </c>
      <c r="C26" s="32">
        <v>55511.834999999999</v>
      </c>
      <c r="D26" s="32">
        <v>5.0000000000000001E-4</v>
      </c>
      <c r="E26">
        <f t="shared" si="0"/>
        <v>2917.8331061509621</v>
      </c>
      <c r="F26">
        <f t="shared" si="1"/>
        <v>2918</v>
      </c>
      <c r="H26" s="26">
        <v>-0.23507999999856111</v>
      </c>
      <c r="O26">
        <f t="shared" ca="1" si="2"/>
        <v>-0.1315041799371367</v>
      </c>
      <c r="Q26" s="2">
        <f t="shared" si="3"/>
        <v>40493.334999999999</v>
      </c>
    </row>
    <row r="27" spans="1:18" x14ac:dyDescent="0.2">
      <c r="A27" s="32" t="s">
        <v>45</v>
      </c>
      <c r="B27" s="33" t="s">
        <v>41</v>
      </c>
      <c r="C27" s="32">
        <v>55866.877800000002</v>
      </c>
      <c r="D27" s="32">
        <v>1E-4</v>
      </c>
      <c r="E27">
        <f t="shared" si="0"/>
        <v>3169.8939342307053</v>
      </c>
      <c r="F27">
        <f t="shared" si="1"/>
        <v>3170</v>
      </c>
      <c r="G27">
        <f>+C27-(C$7+F27*C$8)</f>
        <v>-0.14939999999478459</v>
      </c>
      <c r="H27">
        <f>+G27</f>
        <v>-0.14939999999478459</v>
      </c>
      <c r="O27">
        <f t="shared" ca="1" si="2"/>
        <v>-0.14388903573453121</v>
      </c>
      <c r="Q27" s="2">
        <f t="shared" si="3"/>
        <v>40848.377800000002</v>
      </c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2024-01-15T05:57:10Z</dcterms:modified>
</cp:coreProperties>
</file>