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FD18593-6CEE-47AC-BBB9-E00A8D05D58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22" i="2" l="1"/>
  <c r="F22" i="2"/>
  <c r="G22" i="2"/>
  <c r="J22" i="2"/>
  <c r="G11" i="2"/>
  <c r="F11" i="2"/>
  <c r="E24" i="2"/>
  <c r="F24" i="2"/>
  <c r="G24" i="2"/>
  <c r="I24" i="2"/>
  <c r="E21" i="2"/>
  <c r="F21" i="2"/>
  <c r="G21" i="2"/>
  <c r="J21" i="2"/>
  <c r="E23" i="2"/>
  <c r="F23" i="2"/>
  <c r="G23" i="2"/>
  <c r="Q22" i="2"/>
  <c r="E14" i="2"/>
  <c r="C17" i="2"/>
  <c r="Q21" i="2"/>
  <c r="I23" i="2"/>
  <c r="Q23" i="2"/>
  <c r="R23" i="2"/>
  <c r="Q24" i="2"/>
  <c r="E23" i="1"/>
  <c r="F23" i="1"/>
  <c r="G23" i="1"/>
  <c r="I23" i="1"/>
  <c r="F11" i="1"/>
  <c r="Q23" i="1"/>
  <c r="E22" i="1"/>
  <c r="F22" i="1"/>
  <c r="G22" i="1"/>
  <c r="I22" i="1"/>
  <c r="Q22" i="1"/>
  <c r="E21" i="1"/>
  <c r="F21" i="1"/>
  <c r="G21" i="1"/>
  <c r="H21" i="1"/>
  <c r="G11" i="1"/>
  <c r="E14" i="1"/>
  <c r="E15" i="1" s="1"/>
  <c r="C17" i="1"/>
  <c r="Q21" i="1"/>
  <c r="R22" i="1"/>
  <c r="C12" i="2"/>
  <c r="C12" i="1"/>
  <c r="C16" i="1" l="1"/>
  <c r="D18" i="1" s="1"/>
  <c r="C16" i="2"/>
  <c r="D18" i="2" s="1"/>
  <c r="E15" i="2"/>
  <c r="C11" i="1"/>
  <c r="C11" i="2"/>
  <c r="O23" i="2" l="1"/>
  <c r="C15" i="2"/>
  <c r="O24" i="2"/>
  <c r="O22" i="2"/>
  <c r="O21" i="2"/>
  <c r="C15" i="1"/>
  <c r="O21" i="1"/>
  <c r="O23" i="1"/>
  <c r="O22" i="1"/>
  <c r="C18" i="1" l="1"/>
  <c r="E16" i="1"/>
  <c r="E17" i="1" s="1"/>
  <c r="C18" i="2"/>
  <c r="E16" i="2"/>
  <c r="E17" i="2" s="1"/>
</calcChain>
</file>

<file path=xl/sharedStrings.xml><?xml version="1.0" encoding="utf-8"?>
<sst xmlns="http://schemas.openxmlformats.org/spreadsheetml/2006/main" count="108" uniqueCount="57">
  <si>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</si>
  <si>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</si>
  <si>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</si>
  <si>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</si>
  <si>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</si>
  <si>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</si>
  <si>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</si>
  <si>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</si>
  <si>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</si>
  <si>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</si>
  <si>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</si>
  <si>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</si>
  <si>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</si>
  <si>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</si>
  <si>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</si>
  <si>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</si>
  <si>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</si>
  <si>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</si>
  <si>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</si>
  <si>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</si>
  <si>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</si>
  <si>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</si>
  <si>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</si>
  <si>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</si>
  <si>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</si>
  <si>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</si>
  <si>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</si>
  <si>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</si>
  <si>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</si>
  <si>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</si>
  <si>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</si>
  <si>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</si>
  <si>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</si>
  <si>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</si>
  <si>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</si>
  <si>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</si>
  <si>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</si>
  <si>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</si>
  <si>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</si>
  <si>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</si>
  <si>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GSC 4327-2766</t>
  </si>
  <si>
    <t>EA</t>
  </si>
  <si>
    <t>Cam</t>
  </si>
  <si>
    <t>OEJV 0083</t>
  </si>
  <si>
    <t>not avail.</t>
  </si>
  <si>
    <t>RHN 2011</t>
  </si>
  <si>
    <t>Nelson</t>
  </si>
  <si>
    <t>RHN 2012</t>
  </si>
  <si>
    <t>Alternate cycle counton next page is preferred</t>
  </si>
  <si>
    <t>Preferred cycle count</t>
  </si>
  <si>
    <t>IBVS 6018</t>
  </si>
  <si>
    <t>IBVS 6050</t>
  </si>
  <si>
    <t>OEJV 0160</t>
  </si>
  <si>
    <t>I</t>
  </si>
  <si>
    <t>OEJV</t>
  </si>
  <si>
    <t>PQ Cam / GSC 4327-2766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</si>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</sst>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trike/>
      <sz val="1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5" fillId="2" borderId="1" xfId="0" applyFont="1" applyFill="1" applyBorder="1" applyAlignment="1"/>
    <xf numFmtId="0" fontId="16" fillId="0" borderId="4" xfId="0" applyFont="1" applyBorder="1">
      <alignment vertical="top"/>
    </xf>
    <xf numFmtId="0" fontId="16" fillId="0" borderId="5" xfId="0" applyFont="1" applyBorder="1">
      <alignment vertical="top"/>
    </xf>
    <xf numFmtId="0" fontId="15" fillId="0" borderId="0" xfId="0" applyFont="1" applyAlignment="1"/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Cam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8C-4AEC-B7D5-268EF5E94B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-0.62502500016853446</c:v>
                </c:pt>
                <c:pt idx="3">
                  <c:v>-0.62802500016550766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8C-4AEC-B7D5-268EF5E94B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-0.62273500017181505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8C-4AEC-B7D5-268EF5E94B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8C-4AEC-B7D5-268EF5E94B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8C-4AEC-B7D5-268EF5E94B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8C-4AEC-B7D5-268EF5E94B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8C-4AEC-B7D5-268EF5E94B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-0.46512955302408499</c:v>
                </c:pt>
                <c:pt idx="1">
                  <c:v>-0.62303708064027785</c:v>
                </c:pt>
                <c:pt idx="2">
                  <c:v>-0.6245912435984341</c:v>
                </c:pt>
                <c:pt idx="3">
                  <c:v>-0.62815667626714533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8C-4AEC-B7D5-268EF5E9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30248"/>
        <c:axId val="1"/>
      </c:scatterChart>
      <c:valAx>
        <c:axId val="718730248"/>
        <c:scaling>
          <c:orientation val="minMax"/>
          <c:max val="4000"/>
          <c:min val="3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5"/>
          <c:min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30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85714285714285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Cam - O-C Diagr.</a:t>
            </a:r>
          </a:p>
        </c:rich>
      </c:tx>
      <c:layout>
        <c:manualLayout>
          <c:xMode val="edge"/>
          <c:yMode val="edge"/>
          <c:x val="0.3813820119331929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333345552601750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88-40EE-BEF6-2584CF3DA4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-0.62502500016853446</c:v>
                </c:pt>
                <c:pt idx="3">
                  <c:v>-0.62802500016550766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88-40EE-BEF6-2584CF3DA4C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-0.62273500017181505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88-40EE-BEF6-2584CF3DA4C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88-40EE-BEF6-2584CF3DA4C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88-40EE-BEF6-2584CF3DA4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88-40EE-BEF6-2584CF3DA4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88-40EE-BEF6-2584CF3DA4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3454.5</c:v>
                </c:pt>
                <c:pt idx="2">
                  <c:v>3488.5</c:v>
                </c:pt>
                <c:pt idx="3">
                  <c:v>3566.5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-0.46512955302408499</c:v>
                </c:pt>
                <c:pt idx="1">
                  <c:v>-0.62303708064027785</c:v>
                </c:pt>
                <c:pt idx="2">
                  <c:v>-0.6245912435984341</c:v>
                </c:pt>
                <c:pt idx="3">
                  <c:v>-0.62815667626714533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88-40EE-BEF6-2584CF3DA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36368"/>
        <c:axId val="1"/>
      </c:scatterChart>
      <c:valAx>
        <c:axId val="718736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36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22554050113103"/>
          <c:y val="0.92397937099967764"/>
          <c:w val="0.684685630512402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4327-2766 -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7E-4EAF-9AFB-E4A7D3D8EC01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-1.7200000169395935E-2</c:v>
                </c:pt>
                <c:pt idx="2">
                  <c:v>-2.0200000166369136E-2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7E-4EAF-9AFB-E4A7D3D8EC01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7E-4EAF-9AFB-E4A7D3D8EC01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7E-4EAF-9AFB-E4A7D3D8EC01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7E-4EAF-9AFB-E4A7D3D8EC01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7E-4EAF-9AFB-E4A7D3D8EC01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7E-4EAF-9AFB-E4A7D3D8EC01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3488</c:v>
                </c:pt>
                <c:pt idx="2">
                  <c:v>3566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2.8589300144432617E-5</c:v>
                </c:pt>
                <c:pt idx="1">
                  <c:v>-1.8507044327281126E-2</c:v>
                </c:pt>
                <c:pt idx="2">
                  <c:v>-1.8921545308628374E-2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7E-4EAF-9AFB-E4A7D3D8E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5928"/>
        <c:axId val="1"/>
      </c:scatterChart>
      <c:valAx>
        <c:axId val="718725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4360902255639097"/>
          <c:y val="0.92375366568914952"/>
          <c:w val="0.90827067669172934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647700</xdr:colOff>
      <xdr:row>18</xdr:row>
      <xdr:rowOff>104776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B408F97C-8002-AFAD-9F09-3252E343F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152400</xdr:colOff>
      <xdr:row>0</xdr:row>
      <xdr:rowOff>0</xdr:rowOff>
    </xdr:from>
    <xdr:to>
      <xdr:col>27</xdr:col>
      <xdr:colOff>323850</xdr:colOff>
      <xdr:row>19</xdr:row>
      <xdr:rowOff>9525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C32D6FB3-E56C-CBFC-C155-0225C9211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8D55B8-41C6-A2B3-CECD-0C7A97995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4: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</row>
    <row r="2" spans="1:7" x14ac:dyDescent="0.2">
      <c r="A2" t="s">
        <v>24</v>
      </c>
      <c r="B2" t="s">
        <v>41</v>
      </c>
      <c r="D2" s="3" t="s">
        <v>42</v>
      </c>
    </row>
    <row r="3" spans="1:7" ht="13.5" thickBot="1" x14ac:dyDescent="0.25">
      <c r="A3" s="34" t="s">
        <v>49</v>
      </c>
    </row>
    <row r="4" spans="1:7" ht="14.25" thickTop="1" thickBot="1" x14ac:dyDescent="0.25">
      <c r="A4" s="5" t="s">
        <v>0</v>
      </c>
      <c r="C4" s="8" t="s">
        <v>44</v>
      </c>
      <c r="D4" s="9" t="s">
        <v>44</v>
      </c>
    </row>
    <row r="6" spans="1:7" x14ac:dyDescent="0.2">
      <c r="A6" s="5" t="s">
        <v>1</v>
      </c>
    </row>
    <row r="7" spans="1:7" x14ac:dyDescent="0.2">
      <c r="A7" t="s">
        <v>2</v>
      </c>
      <c r="C7">
        <v>51607.609000000171</v>
      </c>
      <c r="D7" s="30" t="s">
        <v>43</v>
      </c>
    </row>
    <row r="8" spans="1:7" x14ac:dyDescent="0.2">
      <c r="A8" t="s">
        <v>3</v>
      </c>
      <c r="C8">
        <v>1.2156499999999999</v>
      </c>
      <c r="D8" s="30" t="s">
        <v>43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-0.46512955302408499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-4.5710675239887944E-5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60324.794929629628</v>
      </c>
    </row>
    <row r="15" spans="1:7" x14ac:dyDescent="0.2">
      <c r="A15" s="14" t="s">
        <v>17</v>
      </c>
      <c r="B15" s="12"/>
      <c r="C15" s="15">
        <f ca="1">(C7+C11)+(C8+C12)*INT(MAX(F21:F3533))</f>
        <v>55941.988766179238</v>
      </c>
      <c r="D15" s="16" t="s">
        <v>38</v>
      </c>
      <c r="E15" s="17">
        <f ca="1">ROUND(2*(E14-$C$7)/$C$8,0)/2+E13</f>
        <v>7172</v>
      </c>
    </row>
    <row r="16" spans="1:7" x14ac:dyDescent="0.2">
      <c r="A16" s="18" t="s">
        <v>4</v>
      </c>
      <c r="B16" s="12"/>
      <c r="C16" s="19">
        <f ca="1">+C8+C12</f>
        <v>1.2156042893247601</v>
      </c>
      <c r="D16" s="16" t="s">
        <v>39</v>
      </c>
      <c r="E16" s="26">
        <f ca="1">ROUND(2*(E14-$C$15)/$C$16,0)/2+E13</f>
        <v>3606.5</v>
      </c>
    </row>
    <row r="17" spans="1:18" ht="13.5" thickBot="1" x14ac:dyDescent="0.25">
      <c r="A17" s="16" t="s">
        <v>30</v>
      </c>
      <c r="B17" s="12"/>
      <c r="C17" s="12">
        <f>COUNT(C21:C2191)</f>
        <v>4</v>
      </c>
      <c r="D17" s="16" t="s">
        <v>34</v>
      </c>
      <c r="E17" s="20">
        <f ca="1">+$C$15+$C$16*E16-15018.5-$C$9/24</f>
        <v>45307.961468962319</v>
      </c>
    </row>
    <row r="18" spans="1:18" ht="14.25" thickTop="1" thickBot="1" x14ac:dyDescent="0.25">
      <c r="A18" s="18" t="s">
        <v>5</v>
      </c>
      <c r="B18" s="12"/>
      <c r="C18" s="21">
        <f ca="1">+C15</f>
        <v>55941.988766179238</v>
      </c>
      <c r="D18" s="22">
        <f ca="1">+C16</f>
        <v>1.2156042893247601</v>
      </c>
      <c r="E18" s="23" t="s">
        <v>35</v>
      </c>
    </row>
    <row r="19" spans="1:18" ht="13.5" thickTop="1" x14ac:dyDescent="0.2">
      <c r="A19" s="27" t="s">
        <v>36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46</v>
      </c>
      <c r="J20" s="7" t="s">
        <v>54</v>
      </c>
      <c r="K20" s="7" t="s">
        <v>56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s="29" t="s">
        <v>43</v>
      </c>
      <c r="C21" s="10">
        <v>51607.609000000171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-0.46512955302408499</v>
      </c>
      <c r="Q21" s="2">
        <f>+C21-15018.5</f>
        <v>36589.109000000171</v>
      </c>
    </row>
    <row r="22" spans="1:18" x14ac:dyDescent="0.2">
      <c r="A22" s="35" t="s">
        <v>52</v>
      </c>
      <c r="B22" s="36" t="s">
        <v>53</v>
      </c>
      <c r="C22" s="37">
        <v>55806.449189999999</v>
      </c>
      <c r="D22" s="37">
        <v>2.9999999999999997E-4</v>
      </c>
      <c r="E22">
        <f>+(C22-C$7)/C$8</f>
        <v>3453.9877349564663</v>
      </c>
      <c r="F22" s="31">
        <f>ROUND(2*E22,0)/2+0.5</f>
        <v>3454.5</v>
      </c>
      <c r="G22">
        <f>+C22-(C$7+F22*C$8)</f>
        <v>-0.62273500017181505</v>
      </c>
      <c r="J22">
        <f>+G22</f>
        <v>-0.62273500017181505</v>
      </c>
      <c r="O22">
        <f ca="1">+C$11+C$12*$F22</f>
        <v>-0.62303708064027785</v>
      </c>
      <c r="Q22" s="2">
        <f>+C22-15018.5</f>
        <v>40787.949189999999</v>
      </c>
    </row>
    <row r="23" spans="1:18" x14ac:dyDescent="0.2">
      <c r="A23" s="5" t="s">
        <v>50</v>
      </c>
      <c r="C23" s="10">
        <v>55847.779000000002</v>
      </c>
      <c r="D23" s="10">
        <v>1E-3</v>
      </c>
      <c r="E23">
        <f>+(C23-C$7)/C$8</f>
        <v>3487.9858511905823</v>
      </c>
      <c r="F23" s="31">
        <f>ROUND(2*E23,0)/2+0.5</f>
        <v>3488.5</v>
      </c>
      <c r="G23">
        <f>+C23-(C$7+F23*C$8)</f>
        <v>-0.62502500016853446</v>
      </c>
      <c r="I23">
        <f>+G23</f>
        <v>-0.62502500016853446</v>
      </c>
      <c r="O23">
        <f ca="1">+C$11+C$12*$F23</f>
        <v>-0.6245912435984341</v>
      </c>
      <c r="Q23" s="2">
        <f>+C23-15018.5</f>
        <v>40829.279000000002</v>
      </c>
      <c r="R23" t="str">
        <f>IF(ABS(C23-C22)&lt;0.00001,1,"")</f>
        <v/>
      </c>
    </row>
    <row r="24" spans="1:18" x14ac:dyDescent="0.2">
      <c r="A24" s="5" t="s">
        <v>51</v>
      </c>
      <c r="C24" s="10">
        <v>55942.596700000002</v>
      </c>
      <c r="D24" s="10">
        <v>1E-4</v>
      </c>
      <c r="E24">
        <f>+(C24-C$7)/C$8</f>
        <v>3565.9833833750099</v>
      </c>
      <c r="F24" s="31">
        <f>ROUND(2*E24,0)/2+0.5</f>
        <v>3566.5</v>
      </c>
      <c r="G24">
        <f>+C24-(C$7+F24*C$8)</f>
        <v>-0.62802500016550766</v>
      </c>
      <c r="I24">
        <f>+G24</f>
        <v>-0.62802500016550766</v>
      </c>
      <c r="O24">
        <f ca="1">+C$11+C$12*$F24</f>
        <v>-0.62815667626714533</v>
      </c>
      <c r="Q24" s="2">
        <f>+C24-15018.5</f>
        <v>40924.096700000002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D40" sqref="D4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41</v>
      </c>
      <c r="D2" s="3" t="s">
        <v>42</v>
      </c>
    </row>
    <row r="3" spans="1:7" ht="13.5" thickBot="1" x14ac:dyDescent="0.25">
      <c r="A3" s="26" t="s">
        <v>48</v>
      </c>
    </row>
    <row r="4" spans="1:7" ht="14.25" thickTop="1" thickBot="1" x14ac:dyDescent="0.25">
      <c r="A4" s="5" t="s">
        <v>0</v>
      </c>
      <c r="C4" s="8" t="s">
        <v>44</v>
      </c>
      <c r="D4" s="9" t="s">
        <v>44</v>
      </c>
    </row>
    <row r="6" spans="1:7" x14ac:dyDescent="0.2">
      <c r="A6" s="5" t="s">
        <v>1</v>
      </c>
    </row>
    <row r="7" spans="1:7" x14ac:dyDescent="0.2">
      <c r="A7" t="s">
        <v>2</v>
      </c>
      <c r="C7">
        <v>51607.609000000171</v>
      </c>
      <c r="D7" s="30" t="s">
        <v>43</v>
      </c>
    </row>
    <row r="8" spans="1:7" x14ac:dyDescent="0.2">
      <c r="A8" t="s">
        <v>3</v>
      </c>
      <c r="C8">
        <v>1.2156499999999999</v>
      </c>
      <c r="D8" s="30" t="s">
        <v>43</v>
      </c>
    </row>
    <row r="9" spans="1:7" x14ac:dyDescent="0.2">
      <c r="A9" s="11" t="s">
        <v>31</v>
      </c>
      <c r="B9" s="12"/>
      <c r="C9" s="13">
        <v>8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2.8589300144432617E-5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-5.3141151454775113E-6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60325.5240962963</v>
      </c>
    </row>
    <row r="15" spans="1:7" x14ac:dyDescent="0.2">
      <c r="A15" s="14" t="s">
        <v>17</v>
      </c>
      <c r="B15" s="12"/>
      <c r="C15" s="15">
        <f ca="1">(C7+C11)+(C8+C12)*INT(MAX(F21:F3533))</f>
        <v>55942.597978454862</v>
      </c>
      <c r="D15" s="16" t="s">
        <v>38</v>
      </c>
      <c r="E15" s="17">
        <f ca="1">ROUND(2*(E14-$C$7)/$C$8,0)/2+E13</f>
        <v>7172.5</v>
      </c>
    </row>
    <row r="16" spans="1:7" x14ac:dyDescent="0.2">
      <c r="A16" s="18" t="s">
        <v>4</v>
      </c>
      <c r="B16" s="12"/>
      <c r="C16" s="19">
        <f ca="1">+C8+C12</f>
        <v>1.2156446858848544</v>
      </c>
      <c r="D16" s="16" t="s">
        <v>39</v>
      </c>
      <c r="E16" s="26">
        <f ca="1">ROUND(2*(E14-$C$15)/$C$16,0)/2+E13</f>
        <v>3606.5</v>
      </c>
    </row>
    <row r="17" spans="1:18" ht="13.5" thickBot="1" x14ac:dyDescent="0.25">
      <c r="A17" s="16" t="s">
        <v>30</v>
      </c>
      <c r="B17" s="12"/>
      <c r="C17" s="12">
        <f>COUNT(C21:C2191)</f>
        <v>3</v>
      </c>
      <c r="D17" s="16" t="s">
        <v>34</v>
      </c>
      <c r="E17" s="20">
        <f ca="1">+$C$15+$C$16*E16-15018.5-$C$9/24</f>
        <v>45307.987204765253</v>
      </c>
    </row>
    <row r="18" spans="1:18" ht="14.25" thickTop="1" thickBot="1" x14ac:dyDescent="0.25">
      <c r="A18" s="18" t="s">
        <v>5</v>
      </c>
      <c r="B18" s="12"/>
      <c r="C18" s="32">
        <f ca="1">+C15</f>
        <v>55942.597978454862</v>
      </c>
      <c r="D18" s="33">
        <f ca="1">+C16</f>
        <v>1.2156446858848544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46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8" x14ac:dyDescent="0.2">
      <c r="A21" s="29" t="s">
        <v>43</v>
      </c>
      <c r="C21" s="10">
        <v>51607.609000000171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2.8589300144432617E-5</v>
      </c>
      <c r="Q21" s="2">
        <f>+C21-15018.5</f>
        <v>36589.109000000171</v>
      </c>
    </row>
    <row r="22" spans="1:18" x14ac:dyDescent="0.2">
      <c r="A22" s="5" t="s">
        <v>45</v>
      </c>
      <c r="C22" s="10">
        <v>55847.779000000002</v>
      </c>
      <c r="D22" s="10">
        <v>1E-3</v>
      </c>
      <c r="E22">
        <f>+(C22-C$7)/C$8</f>
        <v>3487.9858511905823</v>
      </c>
      <c r="F22">
        <f>ROUND(2*E22,0)/2</f>
        <v>3488</v>
      </c>
      <c r="G22">
        <f>+C22-(C$7+F22*C$8)</f>
        <v>-1.7200000169395935E-2</v>
      </c>
      <c r="I22">
        <f>+G22</f>
        <v>-1.7200000169395935E-2</v>
      </c>
      <c r="O22">
        <f ca="1">+C$11+C$12*$F22</f>
        <v>-1.8507044327281126E-2</v>
      </c>
      <c r="Q22" s="2">
        <f>+C22-15018.5</f>
        <v>40829.279000000002</v>
      </c>
      <c r="R22" t="str">
        <f>IF(ABS(C22-C21)&lt;0.00001,1,"")</f>
        <v/>
      </c>
    </row>
    <row r="23" spans="1:18" x14ac:dyDescent="0.2">
      <c r="A23" s="5" t="s">
        <v>47</v>
      </c>
      <c r="C23" s="10">
        <v>55942.596700000002</v>
      </c>
      <c r="D23" s="10">
        <v>1E-4</v>
      </c>
      <c r="E23">
        <f>+(C23-C$7)/C$8</f>
        <v>3565.9833833750099</v>
      </c>
      <c r="F23">
        <f>ROUND(2*E23,0)/2</f>
        <v>3566</v>
      </c>
      <c r="G23">
        <f>+C23-(C$7+F23*C$8)</f>
        <v>-2.0200000166369136E-2</v>
      </c>
      <c r="I23">
        <f>+G23</f>
        <v>-2.0200000166369136E-2</v>
      </c>
      <c r="O23">
        <f ca="1">+C$11+C$12*$F23</f>
        <v>-1.8921545308628374E-2</v>
      </c>
      <c r="Q23" s="2">
        <f>+C23-15018.5</f>
        <v>40924.096700000002</v>
      </c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2024-01-15T06:04:42Z</dcterms:modified>
</cp:coreProperties>
</file>