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2C61126-87E3-46F2-A1B0-15622D9D526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C9" i="1"/>
  <c r="E21" i="1"/>
  <c r="F21" i="1"/>
  <c r="G21" i="1"/>
  <c r="I21" i="1"/>
  <c r="D9" i="1"/>
  <c r="F16" i="1"/>
  <c r="C17" i="1"/>
  <c r="Q21" i="1"/>
  <c r="C12" i="1"/>
  <c r="C11" i="1"/>
  <c r="O21" i="1" l="1"/>
  <c r="O22" i="1"/>
  <c r="C15" i="1"/>
  <c r="F18" i="1" s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<sst xmlns="http://schemas.openxmlformats.org/spreadsheetml/2006/main" count="55" uniqueCount="49">
  <si>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</si>
  <si>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</si>
  <si>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</si>
  <si>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</si>
  <si>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</si>
  <si>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</si>
  <si>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</si>
  <si>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</si>
  <si>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</si>
  <si>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</si>
  <si>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</si>
  <si>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</si>
  <si>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</si>
  <si>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</si>
  <si>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</si>
  <si>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</si>
  <si>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</si>
  <si>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</si>
  <si>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</si>
  <si>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</si>
  <si>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</si>
  <si>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</si>
  <si>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</si>
  <si>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</si>
  <si>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</si>
  <si>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</si>
  <si>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</si>
  <si>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</si>
  <si>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</si>
  <si>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</si>
  <si>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</si>
  <si>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</si>
  <si>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</si>
  <si>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</si>
  <si>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</si>
  <si>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</si>
  <si>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</si>
  <si>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</si>
  <si>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</si>
  <si>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</si>
  <si>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</si>
  <si>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V0353 Cam</t>
  </si>
  <si>
    <t>2013a</t>
  </si>
  <si>
    <t>EA</t>
  </si>
  <si>
    <t>BRNO</t>
  </si>
  <si>
    <t>V0353 Cam / GSC na</t>
  </si>
  <si>
    <t>as of 2021-06-08</t>
  </si>
  <si>
    <t>OEJV 0211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</si>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</sst>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</font>
    <font>
      <i/>
      <sz val="10"/>
      <color indexed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2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3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9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V0353 Cam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9B-4626-90C1-F74701A0FCF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9B-4626-90C1-F74701A0FCF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9B-4626-90C1-F74701A0FCF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-8.2100000072387047E-3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9B-4626-90C1-F74701A0FCF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9B-4626-90C1-F74701A0FCF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9B-4626-90C1-F74701A0FCF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59B-4626-90C1-F74701A0FCF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-8.2100000072387047E-3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59B-4626-90C1-F74701A0FCF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59B-4626-90C1-F74701A0F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476864"/>
        <c:axId val="1"/>
      </c:scatterChart>
      <c:valAx>
        <c:axId val="401476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76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409575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35ECEAE-1178-916C-A1AD-62EC134951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45</v>
      </c>
      <c r="F1" s="31" t="s">
        <v>41</v>
      </c>
      <c r="G1" s="32" t="s">
        <v>42</v>
      </c>
      <c r="H1" s="33"/>
      <c r="I1" s="34" t="s">
        <v>13</v>
      </c>
      <c r="J1" s="35" t="s">
        <v>41</v>
      </c>
      <c r="K1" s="36">
        <v>4.2831000000000001</v>
      </c>
      <c r="L1" s="37">
        <v>68.205269999999999</v>
      </c>
      <c r="M1" s="40">
        <v>54460.424700000003</v>
      </c>
      <c r="N1" s="40">
        <v>1.3268</v>
      </c>
      <c r="O1" s="41" t="s">
        <v>43</v>
      </c>
      <c r="P1">
        <v>15.21</v>
      </c>
    </row>
    <row r="2" spans="1:16" x14ac:dyDescent="0.2">
      <c r="A2" t="s">
        <v>23</v>
      </c>
      <c r="B2" t="s">
        <v>43</v>
      </c>
      <c r="C2" s="30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7">
        <v>54460.423999999999</v>
      </c>
      <c r="D4" s="28">
        <v>1.3268</v>
      </c>
      <c r="E4" s="42" t="s">
        <v>46</v>
      </c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8">
        <v>54460.424700000003</v>
      </c>
      <c r="D7" s="29" t="s">
        <v>44</v>
      </c>
    </row>
    <row r="8" spans="1:16" x14ac:dyDescent="0.2">
      <c r="A8" t="s">
        <v>3</v>
      </c>
      <c r="C8" s="8">
        <v>1.3268</v>
      </c>
      <c r="D8" s="29" t="s">
        <v>44</v>
      </c>
    </row>
    <row r="9" spans="1:1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6" x14ac:dyDescent="0.2">
      <c r="A12" s="10" t="s">
        <v>16</v>
      </c>
      <c r="B12" s="10"/>
      <c r="C12" s="21">
        <f ca="1">SLOPE(INDIRECT($D$9):G992,INDIRECT($C$9):F992)</f>
        <v>-3.0150569251702918E-6</v>
      </c>
      <c r="D12" s="3"/>
      <c r="E12" s="10"/>
    </row>
    <row r="13" spans="1:16" x14ac:dyDescent="0.2">
      <c r="A13" s="10" t="s">
        <v>18</v>
      </c>
      <c r="B13" s="10"/>
      <c r="C13" s="3" t="s">
        <v>13</v>
      </c>
    </row>
    <row r="14" spans="1:16" x14ac:dyDescent="0.2">
      <c r="A14" s="10"/>
      <c r="B14" s="10"/>
      <c r="C14" s="10"/>
    </row>
    <row r="15" spans="1:16" x14ac:dyDescent="0.2">
      <c r="A15" s="12" t="s">
        <v>17</v>
      </c>
      <c r="B15" s="10"/>
      <c r="C15" s="13">
        <f ca="1">(C7+C11)+(C8+C12)*INT(MAX(F21:F3533))</f>
        <v>58073.292889999997</v>
      </c>
      <c r="E15" s="14" t="s">
        <v>34</v>
      </c>
      <c r="F15" s="38">
        <v>1</v>
      </c>
    </row>
    <row r="16" spans="1:16" x14ac:dyDescent="0.2">
      <c r="A16" s="16" t="s">
        <v>4</v>
      </c>
      <c r="B16" s="10"/>
      <c r="C16" s="17">
        <f ca="1">+C8+C12</f>
        <v>1.3267969849430747</v>
      </c>
      <c r="E16" s="14" t="s">
        <v>30</v>
      </c>
      <c r="F16" s="39">
        <f ca="1">NOW()+15018.5+$C$5/24</f>
        <v>60324.803390046291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4421</v>
      </c>
    </row>
    <row r="18" spans="1:21" ht="14.25" thickTop="1" thickBot="1" x14ac:dyDescent="0.25">
      <c r="A18" s="16" t="s">
        <v>5</v>
      </c>
      <c r="B18" s="10"/>
      <c r="C18" s="19">
        <f ca="1">+C15</f>
        <v>58073.292889999997</v>
      </c>
      <c r="D18" s="20">
        <f ca="1">+C16</f>
        <v>1.3267969849430747</v>
      </c>
      <c r="E18" s="14" t="s">
        <v>36</v>
      </c>
      <c r="F18" s="23">
        <f ca="1">ROUND(2*(F16-$C$15)/$C$16,0)/2+F15</f>
        <v>1698</v>
      </c>
    </row>
    <row r="19" spans="1:21" ht="13.5" thickTop="1" x14ac:dyDescent="0.2">
      <c r="E19" s="14" t="s">
        <v>31</v>
      </c>
      <c r="F19" s="18">
        <f ca="1">+$C$15+$C$16*F18-15018.5-$C$5/24</f>
        <v>45308.090003766672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44</v>
      </c>
      <c r="C21" s="8">
        <v>54460.424700000003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39441.924700000003</v>
      </c>
    </row>
    <row r="22" spans="1:21" x14ac:dyDescent="0.2">
      <c r="A22" t="s">
        <v>47</v>
      </c>
      <c r="B22" t="s">
        <v>48</v>
      </c>
      <c r="C22" s="8">
        <v>58073.292889999997</v>
      </c>
      <c r="D22" s="8">
        <v>5.0000000000000001E-4</v>
      </c>
      <c r="E22">
        <f>+(C22-C$7)/C$8</f>
        <v>2722.9938121796758</v>
      </c>
      <c r="F22">
        <f>ROUND(2*E22,0)/2</f>
        <v>2723</v>
      </c>
      <c r="G22">
        <f>+C22-(C$7+F22*C$8)</f>
        <v>-8.2100000072387047E-3</v>
      </c>
      <c r="K22">
        <f>+G22</f>
        <v>-8.2100000072387047E-3</v>
      </c>
      <c r="O22">
        <f ca="1">+C$11+C$12*$F22</f>
        <v>-8.2100000072387047E-3</v>
      </c>
      <c r="Q22" s="2">
        <f>+C22-15018.5</f>
        <v>43054.792889999997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2024-01-15T06:16:52Z</dcterms:modified>
</cp:coreProperties>
</file>