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91B53A9-EC1A-498A-9917-4D37739F5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Q24" i="1"/>
  <c r="D9" i="1"/>
  <c r="C9" i="1"/>
  <c r="E21" i="1"/>
  <c r="F21" i="1"/>
  <c r="Q23" i="1"/>
  <c r="Q22" i="1"/>
  <c r="C7" i="1"/>
  <c r="C8" i="1"/>
  <c r="F16" i="1"/>
  <c r="C17" i="1"/>
  <c r="Q21" i="1"/>
  <c r="G24" i="1"/>
  <c r="K24" i="1"/>
  <c r="E22" i="1"/>
  <c r="F22" i="1"/>
  <c r="G22" i="1"/>
  <c r="K22" i="1"/>
  <c r="G21" i="1"/>
  <c r="E23" i="1"/>
  <c r="F23" i="1"/>
  <c r="G23" i="1"/>
  <c r="J23" i="1"/>
  <c r="J21" i="1"/>
  <c r="C12" i="1"/>
  <c r="C11" i="1"/>
  <c r="O25" i="1" l="1"/>
  <c r="C16" i="1"/>
  <c r="D18" i="1" s="1"/>
  <c r="C15" i="1"/>
  <c r="O23" i="1"/>
  <c r="O21" i="1"/>
  <c r="O24" i="1"/>
  <c r="O22" i="1"/>
  <c r="F17" i="1"/>
  <c r="F18" i="1" l="1"/>
  <c r="F19" i="1" s="1"/>
  <c r="C18" i="1"/>
</calcChain>
</file>

<file path=xl/sharedStrings.xml><?xml version="1.0" encoding="utf-8"?>
<sst xmlns="http://schemas.openxmlformats.org/spreadsheetml/2006/main" count="52" uniqueCount="49">
  <si>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</si>
  <si>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</si>
  <si>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</si>
  <si>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</si>
  <si>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</si>
  <si>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</si>
  <si>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</si>
  <si>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</si>
  <si>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</si>
  <si>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</si>
  <si>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</si>
  <si>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</si>
  <si>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</si>
  <si>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</si>
  <si>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</si>
  <si>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</si>
  <si>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</si>
  <si>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</si>
  <si>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</si>
  <si>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</si>
  <si>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</si>
  <si>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</si>
  <si>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</si>
  <si>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</si>
  <si>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</si>
  <si>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</si>
  <si>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</si>
  <si>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</si>
  <si>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</si>
  <si>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</si>
  <si>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</si>
  <si>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</si>
  <si>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</si>
  <si>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</si>
  <si>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</si>
  <si>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</si>
  <si>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</si>
  <si>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</si>
  <si>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</si>
  <si>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</si>
  <si>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</si>
  <si>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V0362 Cam   / GSC 4073-0766   </t>
  </si>
  <si>
    <t>EW</t>
  </si>
  <si>
    <t>IBVS 6011</t>
  </si>
  <si>
    <t>II</t>
  </si>
  <si>
    <t>IBVS 6149</t>
  </si>
  <si>
    <t>I</t>
  </si>
  <si>
    <t>vis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</si>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</sst>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2" fillId="24" borderId="0" xfId="0" applyFont="1" applyFill="1" applyAlignment="1"/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41" applyNumberFormat="1" applyFont="1" applyAlignment="1">
      <alignment horizontal="left" wrapText="1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Cam - O-C Diagr.</a:t>
            </a:r>
          </a:p>
        </c:rich>
      </c:tx>
      <c:layout>
        <c:manualLayout>
          <c:xMode val="edge"/>
          <c:yMode val="edge"/>
          <c:x val="0.3852573018080667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B-4E41-9112-D18555EDEC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DB-4E41-9112-D18555EDEC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2">
                  <c:v>-0.40450000000419095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DB-4E41-9112-D18555EDEC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-0.34120000000257278</c:v>
                </c:pt>
                <c:pt idx="3">
                  <c:v>-0.44449999999778811</c:v>
                </c:pt>
                <c:pt idx="4">
                  <c:v>-0.26049999999668216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DB-4E41-9112-D18555EDEC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DB-4E41-9112-D18555EDEC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DB-4E41-9112-D18555EDEC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5.0000000000000001E-4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DB-4E41-9112-D18555EDEC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-9.0148754731830899E-2</c:v>
                </c:pt>
                <c:pt idx="1">
                  <c:v>-0.27918244853809993</c:v>
                </c:pt>
                <c:pt idx="2">
                  <c:v>-0.3126073805113892</c:v>
                </c:pt>
                <c:pt idx="3">
                  <c:v>-0.33647366194306605</c:v>
                </c:pt>
                <c:pt idx="4">
                  <c:v>-0.43228775427684796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DB-4E41-9112-D18555ED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2680"/>
        <c:axId val="1"/>
      </c:scatterChart>
      <c:valAx>
        <c:axId val="719912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5549374130736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609600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150608-4A5E-6047-B62A-369C42746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A22" sqref="A2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28</v>
      </c>
      <c r="B2" t="s">
        <v>42</v>
      </c>
      <c r="D2" s="3"/>
    </row>
    <row r="3" spans="1:6" ht="13.5" thickBot="1" x14ac:dyDescent="0.25"/>
    <row r="4" spans="1:6" ht="14.25" thickTop="1" thickBot="1" x14ac:dyDescent="0.25">
      <c r="A4" s="5" t="s">
        <v>4</v>
      </c>
      <c r="C4" s="8">
        <v>51443.770600000003</v>
      </c>
      <c r="D4" s="9">
        <v>0.7208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f>+C4</f>
        <v>51443.770600000003</v>
      </c>
    </row>
    <row r="8" spans="1:6" x14ac:dyDescent="0.2">
      <c r="A8" t="s">
        <v>7</v>
      </c>
      <c r="C8">
        <f>+D4</f>
        <v>0.7208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20</v>
      </c>
      <c r="B11" s="12"/>
      <c r="C11" s="23">
        <f ca="1">INTERCEPT(INDIRECT($D$9):G992,INDIRECT($C$9):F992)</f>
        <v>-9.0148754731830899E-2</v>
      </c>
      <c r="D11" s="3"/>
      <c r="E11" s="12"/>
    </row>
    <row r="12" spans="1:6" x14ac:dyDescent="0.2">
      <c r="A12" s="12" t="s">
        <v>21</v>
      </c>
      <c r="B12" s="12"/>
      <c r="C12" s="23">
        <f ca="1">SLOPE(INDIRECT($D$9):G992,INDIRECT($C$9):F992)</f>
        <v>-3.0344922354325237E-5</v>
      </c>
      <c r="D12" s="3"/>
      <c r="E12" s="12"/>
    </row>
    <row r="13" spans="1:6" x14ac:dyDescent="0.2">
      <c r="A13" s="12" t="s">
        <v>23</v>
      </c>
      <c r="B13" s="12"/>
      <c r="C13" s="3" t="s">
        <v>18</v>
      </c>
    </row>
    <row r="14" spans="1:6" x14ac:dyDescent="0.2">
      <c r="A14" s="12"/>
      <c r="B14" s="12"/>
      <c r="C14" s="12"/>
    </row>
    <row r="15" spans="1:6" x14ac:dyDescent="0.2">
      <c r="A15" s="14" t="s">
        <v>22</v>
      </c>
      <c r="B15" s="12"/>
      <c r="C15" s="15">
        <f ca="1">(C7+C11)+(C8+C12)*INT(MAX(F21:F3533))</f>
        <v>59570.358312245728</v>
      </c>
      <c r="E15" s="16" t="s">
        <v>38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0.72076965507764568</v>
      </c>
      <c r="E16" s="16" t="s">
        <v>35</v>
      </c>
      <c r="F16" s="17">
        <f ca="1">NOW()+15018.5+$C$5/24</f>
        <v>60324.804758449071</v>
      </c>
    </row>
    <row r="17" spans="1:17" ht="13.5" thickBot="1" x14ac:dyDescent="0.25">
      <c r="A17" s="16" t="s">
        <v>32</v>
      </c>
      <c r="B17" s="12"/>
      <c r="C17" s="12">
        <f>COUNT(C21:C2191)</f>
        <v>5</v>
      </c>
      <c r="E17" s="16" t="s">
        <v>39</v>
      </c>
      <c r="F17" s="17">
        <f ca="1">ROUND(2*(F16-$C$7)/$C$8,0)/2+F15</f>
        <v>12322</v>
      </c>
    </row>
    <row r="18" spans="1:17" ht="14.25" thickTop="1" thickBot="1" x14ac:dyDescent="0.25">
      <c r="A18" s="18" t="s">
        <v>9</v>
      </c>
      <c r="B18" s="12"/>
      <c r="C18" s="21">
        <f ca="1">+C15</f>
        <v>59570.358312245728</v>
      </c>
      <c r="D18" s="22">
        <f ca="1">+C16</f>
        <v>0.72076965507764568</v>
      </c>
      <c r="E18" s="16" t="s">
        <v>40</v>
      </c>
      <c r="F18" s="25">
        <f ca="1">ROUND(2*(F16-$C$15)/$C$16,0)/2+F15</f>
        <v>1047.5</v>
      </c>
    </row>
    <row r="19" spans="1:17" ht="13.5" thickTop="1" x14ac:dyDescent="0.2">
      <c r="E19" s="16" t="s">
        <v>36</v>
      </c>
      <c r="F19" s="20">
        <f ca="1">+$C$15+$C$16*F18-15018.5-$C$5/24</f>
        <v>45307.260359272899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</row>
    <row r="21" spans="1:17" x14ac:dyDescent="0.2">
      <c r="A21" t="s">
        <v>16</v>
      </c>
      <c r="C21" s="10">
        <v>51443.770600000003</v>
      </c>
      <c r="D21" s="10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-9.0148754731830899E-2</v>
      </c>
      <c r="Q21" s="2">
        <f>+C21-15018.5</f>
        <v>36425.270600000003</v>
      </c>
    </row>
    <row r="22" spans="1:17" x14ac:dyDescent="0.2">
      <c r="A22" s="28" t="s">
        <v>43</v>
      </c>
      <c r="B22" s="29" t="s">
        <v>44</v>
      </c>
      <c r="C22" s="28">
        <v>55933.652999999998</v>
      </c>
      <c r="D22" s="28">
        <v>2.0000000000000001E-4</v>
      </c>
      <c r="E22">
        <f>+(C22-C$7)/C$8</f>
        <v>6229.0266370699155</v>
      </c>
      <c r="F22">
        <f>ROUND(2*E22,0)/2+0.5</f>
        <v>6229.5</v>
      </c>
      <c r="G22" s="32">
        <f>+C22-(C$7+F22*C$8)</f>
        <v>-0.34120000000257278</v>
      </c>
      <c r="K22">
        <f>+G22</f>
        <v>-0.34120000000257278</v>
      </c>
      <c r="O22">
        <f ca="1">+C$11+C$12*$F22</f>
        <v>-0.27918244853809993</v>
      </c>
      <c r="Q22" s="2">
        <f>+C22-15018.5</f>
        <v>40915.152999999998</v>
      </c>
    </row>
    <row r="23" spans="1:17" x14ac:dyDescent="0.2">
      <c r="A23" s="30" t="s">
        <v>45</v>
      </c>
      <c r="B23" s="31" t="s">
        <v>46</v>
      </c>
      <c r="C23" s="30">
        <v>56727.550900000002</v>
      </c>
      <c r="D23" s="30">
        <v>4.7999999999999996E-3</v>
      </c>
      <c r="E23">
        <f>+(C23-C$7)/C$8</f>
        <v>7330.4388179800198</v>
      </c>
      <c r="F23">
        <f>ROUND(2*E23,0)/2+0.5</f>
        <v>7331</v>
      </c>
      <c r="G23" s="32">
        <f>+C23-(C$7+F23*C$8)</f>
        <v>-0.40450000000419095</v>
      </c>
      <c r="J23">
        <f>+G23</f>
        <v>-0.40450000000419095</v>
      </c>
      <c r="O23">
        <f ca="1">+C$11+C$12*$F23</f>
        <v>-0.3126073805113892</v>
      </c>
      <c r="Q23" s="2">
        <f>+C23-15018.5</f>
        <v>41709.050900000002</v>
      </c>
    </row>
    <row r="24" spans="1:17" x14ac:dyDescent="0.2">
      <c r="A24" s="33" t="s">
        <v>1</v>
      </c>
      <c r="B24" s="34" t="s">
        <v>46</v>
      </c>
      <c r="C24" s="35">
        <v>57294.420100000003</v>
      </c>
      <c r="D24" s="38">
        <v>5.0000000000000001E-4</v>
      </c>
      <c r="E24">
        <f>+(C24-C$7)/C$8</f>
        <v>8116.8833240843505</v>
      </c>
      <c r="F24">
        <f>ROUND(2*E24,0)/2+0.5</f>
        <v>8117.5</v>
      </c>
      <c r="G24" s="32">
        <f>+C24-(C$7+F24*C$8)</f>
        <v>-0.44449999999778811</v>
      </c>
      <c r="K24">
        <f>+G24</f>
        <v>-0.44449999999778811</v>
      </c>
      <c r="O24">
        <f ca="1">+C$11+C$12*$F24</f>
        <v>-0.33647366194306605</v>
      </c>
      <c r="Q24" s="2">
        <f>+C24-15018.5</f>
        <v>42275.920100000003</v>
      </c>
    </row>
    <row r="25" spans="1:17" x14ac:dyDescent="0.2">
      <c r="A25" s="36" t="s">
        <v>48</v>
      </c>
      <c r="B25" s="37" t="s">
        <v>46</v>
      </c>
      <c r="C25" s="39">
        <v>59570.530100000004</v>
      </c>
      <c r="D25" s="40">
        <v>2.8999999999999998E-3</v>
      </c>
      <c r="E25">
        <f>+(C25-C$7)/C$8</f>
        <v>11274.638596004439</v>
      </c>
      <c r="F25">
        <f>ROUND(2*E25,0)/2+0.5</f>
        <v>11275</v>
      </c>
      <c r="G25" s="32">
        <f>+C25-(C$7+F25*C$8)</f>
        <v>-0.26049999999668216</v>
      </c>
      <c r="K25">
        <f>+G25</f>
        <v>-0.26049999999668216</v>
      </c>
      <c r="O25">
        <f ca="1">+C$11+C$12*$F25</f>
        <v>-0.43228775427684796</v>
      </c>
      <c r="Q25" s="2">
        <f>+C25-15018.5</f>
        <v>44552.030100000004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5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2024-01-15T06:18:51Z</dcterms:modified>
</cp:coreProperties>
</file>