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511D2FF-44E3-4655-A477-61D1BBAF133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9" i="1" l="1"/>
  <c r="Q28" i="1"/>
  <c r="D9" i="1"/>
  <c r="C9" i="1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5" i="1"/>
  <c r="Q26" i="1"/>
  <c r="Q27" i="1"/>
  <c r="Q24" i="1"/>
  <c r="Q23" i="1"/>
  <c r="Q22" i="1"/>
  <c r="C7" i="1"/>
  <c r="E21" i="1"/>
  <c r="F21" i="1"/>
  <c r="C8" i="1"/>
  <c r="F16" i="1"/>
  <c r="F17" i="1" s="1"/>
  <c r="C17" i="1"/>
  <c r="Q21" i="1"/>
  <c r="E15" i="2"/>
  <c r="E16" i="2"/>
  <c r="E13" i="2"/>
  <c r="E23" i="1"/>
  <c r="F23" i="1"/>
  <c r="G23" i="1"/>
  <c r="K23" i="1"/>
  <c r="E25" i="1"/>
  <c r="F25" i="1"/>
  <c r="G25" i="1"/>
  <c r="J25" i="1"/>
  <c r="E28" i="1"/>
  <c r="F28" i="1"/>
  <c r="U28" i="1"/>
  <c r="E22" i="1"/>
  <c r="E27" i="1"/>
  <c r="G21" i="1"/>
  <c r="E26" i="1"/>
  <c r="F26" i="1"/>
  <c r="G26" i="1"/>
  <c r="J26" i="1"/>
  <c r="E24" i="1"/>
  <c r="E29" i="1"/>
  <c r="F29" i="1"/>
  <c r="G29" i="1"/>
  <c r="K29" i="1"/>
  <c r="E17" i="2"/>
  <c r="F27" i="1"/>
  <c r="G27" i="1"/>
  <c r="J27" i="1"/>
  <c r="F24" i="1"/>
  <c r="G24" i="1"/>
  <c r="J24" i="1"/>
  <c r="E14" i="2"/>
  <c r="J21" i="1"/>
  <c r="E12" i="2"/>
  <c r="F22" i="1"/>
  <c r="G22" i="1"/>
  <c r="E11" i="2"/>
  <c r="K22" i="1"/>
  <c r="C12" i="1"/>
  <c r="C11" i="1"/>
  <c r="O24" i="1" l="1"/>
  <c r="O29" i="1"/>
  <c r="O25" i="1"/>
  <c r="O27" i="1"/>
  <c r="O23" i="1"/>
  <c r="C15" i="1"/>
  <c r="F18" i="1" s="1"/>
  <c r="O22" i="1"/>
  <c r="O21" i="1"/>
  <c r="O28" i="1"/>
  <c r="O26" i="1"/>
  <c r="C16" i="1"/>
  <c r="D18" i="1" s="1"/>
  <c r="C18" i="1" l="1"/>
  <c r="F19" i="1"/>
</calcChain>
</file>

<file path=xl/sharedStrings.xml><?xml version="1.0" encoding="utf-8"?>
<sst xmlns="http://schemas.openxmlformats.org/spreadsheetml/2006/main" count="132" uniqueCount="91">
  <si>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</si>
  <si>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</si>
  <si>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</si>
  <si>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</si>
  <si>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</si>
  <si>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</si>
  <si>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</si>
  <si>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</si>
  <si>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</si>
  <si>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</si>
  <si>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</si>
  <si>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</si>
  <si>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</si>
  <si>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</si>
  <si>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</si>
  <si>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</si>
  <si>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</si>
  <si>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</si>
  <si>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</si>
  <si>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</si>
  <si>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</si>
  <si>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</si>
  <si>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</si>
  <si>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</si>
  <si>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</si>
  <si>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</si>
  <si>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</si>
  <si>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</si>
  <si>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</si>
  <si>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</si>
  <si>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</si>
  <si>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</si>
  <si>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</si>
  <si>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</si>
  <si>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</si>
  <si>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</si>
  <si>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</si>
  <si>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</si>
  <si>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V0369 Cam   / GSC 4086-0052  </t>
  </si>
  <si>
    <t>IBVS 6011</t>
  </si>
  <si>
    <t>I</t>
  </si>
  <si>
    <t>EW</t>
  </si>
  <si>
    <t>IBVS 6063</t>
  </si>
  <si>
    <t>II</t>
  </si>
  <si>
    <t>IBVS 6118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</si>
  <si>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</si>
  <si>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</si>
  <si>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</si>
  <si>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</si>
  <si>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</si>
  <si>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</si>
  <si>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</si>
  <si>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</si>
  <si>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</si>
  <si>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</si>
  <si>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</si>
  <si>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</si>
  <si>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2455929.6670 </t>
  </si>
  <si>
    <t> 03.01.2012 04:00 </t>
  </si>
  <si>
    <t> 0.0230 </t>
  </si>
  <si>
    <t>C </t>
  </si>
  <si>
    <t> XXR.Diethelm </t>
  </si>
  <si>
    <t>IBVS 6011 </t>
  </si>
  <si>
    <t>2455931.590 </t>
  </si>
  <si>
    <t> 05.01.2012 02:09 </t>
  </si>
  <si>
    <t> 0.047 </t>
  </si>
  <si>
    <t> R.Diethelm </t>
  </si>
  <si>
    <t>2456315.6329 </t>
  </si>
  <si>
    <t> 23.01.2013 03:11 </t>
  </si>
  <si>
    <t> 0.0553 </t>
  </si>
  <si>
    <t>IBVS 6063 </t>
  </si>
  <si>
    <t>2456334.4456 </t>
  </si>
  <si>
    <t> 10.02.2013 22:41 </t>
  </si>
  <si>
    <t> 0.0546 </t>
  </si>
  <si>
    <t> M.&amp; K.Rätz </t>
  </si>
  <si>
    <t>BAVM 234 </t>
  </si>
  <si>
    <t>2456727.2876 </t>
  </si>
  <si>
    <t> 10.03.2014 18:54 </t>
  </si>
  <si>
    <t> 0.0590 </t>
  </si>
  <si>
    <t>-I</t>
  </si>
  <si>
    <t> F.Agerer </t>
  </si>
  <si>
    <t>BAVM 238 </t>
  </si>
  <si>
    <t>2456727.4613 </t>
  </si>
  <si>
    <t> 10.03.2014 23:04 </t>
  </si>
  <si>
    <t>15190.5</t>
  </si>
  <si>
    <t> 0.0601 </t>
  </si>
  <si>
    <t>2456727.6330 </t>
  </si>
  <si>
    <t> 11.03.2014 03:11 </t>
  </si>
  <si>
    <t>15191</t>
  </si>
  <si>
    <t> 0.0592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</si>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</sst>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Cam - O-C Diagr.</a:t>
            </a:r>
          </a:p>
        </c:rich>
      </c:tx>
      <c:layout>
        <c:manualLayout>
          <c:xMode val="edge"/>
          <c:yMode val="edge"/>
          <c:x val="0.383402874362540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44-4CA8-BE4E-12B9CFF231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44-4CA8-BE4E-12B9CFF231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3">
                  <c:v>5.4600000003119931E-2</c:v>
                </c:pt>
                <c:pt idx="4">
                  <c:v>5.9000000001105946E-2</c:v>
                </c:pt>
                <c:pt idx="5">
                  <c:v>6.0100000002421439E-2</c:v>
                </c:pt>
                <c:pt idx="6">
                  <c:v>5.9200000003329478E-2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44-4CA8-BE4E-12B9CFF231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4.7399999995832331E-2</c:v>
                </c:pt>
                <c:pt idx="2">
                  <c:v>5.5299999999988358E-2</c:v>
                </c:pt>
                <c:pt idx="8">
                  <c:v>6.6899999997986015E-2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44-4CA8-BE4E-12B9CFF231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44-4CA8-BE4E-12B9CFF231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44-4CA8-BE4E-12B9CFF231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1.6999999999999999E-3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44-4CA8-BE4E-12B9CFF231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-4.8939091453074207E-4</c:v>
                </c:pt>
                <c:pt idx="1">
                  <c:v>5.0166547210183453E-2</c:v>
                </c:pt>
                <c:pt idx="2">
                  <c:v>5.4540216683504721E-2</c:v>
                </c:pt>
                <c:pt idx="3">
                  <c:v>5.4754477345343826E-2</c:v>
                </c:pt>
                <c:pt idx="4">
                  <c:v>5.9228397220076057E-2</c:v>
                </c:pt>
                <c:pt idx="5">
                  <c:v>5.9230362914221367E-2</c:v>
                </c:pt>
                <c:pt idx="6">
                  <c:v>5.9232328608366684E-2</c:v>
                </c:pt>
                <c:pt idx="7">
                  <c:v>5.0144924574585005E-2</c:v>
                </c:pt>
                <c:pt idx="8">
                  <c:v>6.5837060936618119E-2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44-4CA8-BE4E-12B9CFF231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12885</c:v>
                </c:pt>
                <c:pt idx="2">
                  <c:v>13997.5</c:v>
                </c:pt>
                <c:pt idx="3">
                  <c:v>14052</c:v>
                </c:pt>
                <c:pt idx="4">
                  <c:v>15190</c:v>
                </c:pt>
                <c:pt idx="5">
                  <c:v>15190.5</c:v>
                </c:pt>
                <c:pt idx="6">
                  <c:v>15191</c:v>
                </c:pt>
                <c:pt idx="7">
                  <c:v>12879.5</c:v>
                </c:pt>
                <c:pt idx="8">
                  <c:v>16871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2.3000000001047738E-2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44-4CA8-BE4E-12B9CFF23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1712"/>
        <c:axId val="1"/>
      </c:scatterChart>
      <c:valAx>
        <c:axId val="57726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65785813630041"/>
          <c:y val="0.92397937099967764"/>
          <c:w val="0.6689847009735743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42757F-8C0D-AC0D-819E-1ACC10BA7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25</v>
      </c>
      <c r="B2" t="s">
        <v>41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51483.640599999999</v>
      </c>
      <c r="D4" s="9">
        <v>0.34520000000000001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51483.640599999999</v>
      </c>
    </row>
    <row r="8" spans="1:6" x14ac:dyDescent="0.2">
      <c r="A8" t="s">
        <v>4</v>
      </c>
      <c r="C8">
        <f>+D4</f>
        <v>0.34520000000000001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INTERCEPT(INDIRECT($D$9):G992,INDIRECT($C$9):F992)</f>
        <v>-4.8939091453074207E-4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SLOPE(INDIRECT($D$9):G992,INDIRECT($C$9):F992)</f>
        <v>3.9313882906258589E-6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57307.575637060938</v>
      </c>
      <c r="E15" s="16" t="s">
        <v>35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0.34520393138829064</v>
      </c>
      <c r="E16" s="16" t="s">
        <v>32</v>
      </c>
      <c r="F16" s="17">
        <f ca="1">NOW()+15018.5+$C$5/24</f>
        <v>60324.805703124999</v>
      </c>
    </row>
    <row r="17" spans="1:21" ht="13.5" thickBot="1" x14ac:dyDescent="0.25">
      <c r="A17" s="16" t="s">
        <v>29</v>
      </c>
      <c r="B17" s="12"/>
      <c r="C17" s="12">
        <f>COUNT(C21:C2191)</f>
        <v>9</v>
      </c>
      <c r="E17" s="16" t="s">
        <v>36</v>
      </c>
      <c r="F17" s="17">
        <f ca="1">ROUND(2*(F16-$C$7)/$C$8,0)/2+F15</f>
        <v>25612.5</v>
      </c>
    </row>
    <row r="18" spans="1:21" ht="14.25" thickTop="1" thickBot="1" x14ac:dyDescent="0.25">
      <c r="A18" s="18" t="s">
        <v>6</v>
      </c>
      <c r="B18" s="12"/>
      <c r="C18" s="21">
        <f ca="1">+C15</f>
        <v>57307.575637060938</v>
      </c>
      <c r="D18" s="22">
        <f ca="1">+C16</f>
        <v>0.34520393138829064</v>
      </c>
      <c r="E18" s="16" t="s">
        <v>37</v>
      </c>
      <c r="F18" s="25">
        <f ca="1">ROUND(2*(F16-$C$15)/$C$16,0)/2+F15</f>
        <v>8741.5</v>
      </c>
    </row>
    <row r="19" spans="1:21" ht="13.5" thickTop="1" x14ac:dyDescent="0.2">
      <c r="E19" s="16" t="s">
        <v>33</v>
      </c>
      <c r="F19" s="20">
        <f ca="1">+$C$15+$C$16*F18-15018.5-$C$5/24</f>
        <v>45307.07163662502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54" t="s">
        <v>90</v>
      </c>
    </row>
    <row r="21" spans="1:21" x14ac:dyDescent="0.2">
      <c r="A21" t="s">
        <v>13</v>
      </c>
      <c r="C21" s="10">
        <v>51483.640599999999</v>
      </c>
      <c r="D21" s="10" t="s">
        <v>15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J21">
        <f>+G21</f>
        <v>0</v>
      </c>
      <c r="O21">
        <f t="shared" ref="O21:O27" ca="1" si="3">+C$11+C$12*$F21</f>
        <v>-4.8939091453074207E-4</v>
      </c>
      <c r="Q21" s="2">
        <f t="shared" ref="Q21:Q27" si="4">+C21-15018.5</f>
        <v>36465.140599999999</v>
      </c>
    </row>
    <row r="22" spans="1:21" x14ac:dyDescent="0.2">
      <c r="A22" s="28" t="s">
        <v>39</v>
      </c>
      <c r="B22" s="29" t="s">
        <v>40</v>
      </c>
      <c r="C22" s="28">
        <v>55931.59</v>
      </c>
      <c r="D22" s="28">
        <v>3.0000000000000001E-3</v>
      </c>
      <c r="E22">
        <f t="shared" si="0"/>
        <v>12885.137311703353</v>
      </c>
      <c r="F22">
        <f t="shared" si="1"/>
        <v>12885</v>
      </c>
      <c r="G22">
        <f t="shared" si="2"/>
        <v>4.7399999995832331E-2</v>
      </c>
      <c r="K22">
        <f>+G22</f>
        <v>4.7399999995832331E-2</v>
      </c>
      <c r="O22">
        <f t="shared" ca="1" si="3"/>
        <v>5.0166547210183453E-2</v>
      </c>
      <c r="Q22" s="2">
        <f t="shared" si="4"/>
        <v>40913.089999999997</v>
      </c>
    </row>
    <row r="23" spans="1:21" x14ac:dyDescent="0.2">
      <c r="A23" s="30" t="s">
        <v>42</v>
      </c>
      <c r="B23" s="31" t="s">
        <v>43</v>
      </c>
      <c r="C23" s="32">
        <v>56315.632899999997</v>
      </c>
      <c r="D23" s="32">
        <v>5.0000000000000001E-4</v>
      </c>
      <c r="E23">
        <f t="shared" si="0"/>
        <v>13997.660196987248</v>
      </c>
      <c r="F23">
        <f t="shared" si="1"/>
        <v>13997.5</v>
      </c>
      <c r="G23">
        <f t="shared" si="2"/>
        <v>5.5299999999988358E-2</v>
      </c>
      <c r="K23">
        <f>+G23</f>
        <v>5.5299999999988358E-2</v>
      </c>
      <c r="O23">
        <f t="shared" ca="1" si="3"/>
        <v>5.4540216683504721E-2</v>
      </c>
      <c r="Q23" s="2">
        <f t="shared" si="4"/>
        <v>41297.132899999997</v>
      </c>
    </row>
    <row r="24" spans="1:21" x14ac:dyDescent="0.2">
      <c r="A24" s="35" t="s">
        <v>44</v>
      </c>
      <c r="B24" s="36" t="s">
        <v>40</v>
      </c>
      <c r="C24" s="32">
        <v>56334.445599999999</v>
      </c>
      <c r="D24" s="37">
        <v>2.9999999999999997E-4</v>
      </c>
      <c r="E24">
        <f t="shared" si="0"/>
        <v>14052.15816917729</v>
      </c>
      <c r="F24">
        <f t="shared" si="1"/>
        <v>14052</v>
      </c>
      <c r="G24">
        <f t="shared" si="2"/>
        <v>5.4600000003119931E-2</v>
      </c>
      <c r="J24">
        <f>+G24</f>
        <v>5.4600000003119931E-2</v>
      </c>
      <c r="O24">
        <f t="shared" ca="1" si="3"/>
        <v>5.4754477345343826E-2</v>
      </c>
      <c r="Q24" s="2">
        <f t="shared" si="4"/>
        <v>41315.945599999999</v>
      </c>
    </row>
    <row r="25" spans="1:21" x14ac:dyDescent="0.2">
      <c r="A25" s="34" t="s">
        <v>45</v>
      </c>
      <c r="B25" s="33" t="s">
        <v>40</v>
      </c>
      <c r="C25" s="34">
        <v>56727.287600000003</v>
      </c>
      <c r="D25" s="34">
        <v>1.6999999999999999E-3</v>
      </c>
      <c r="E25">
        <f t="shared" si="0"/>
        <v>15190.170915411369</v>
      </c>
      <c r="F25">
        <f t="shared" si="1"/>
        <v>15190</v>
      </c>
      <c r="G25">
        <f t="shared" si="2"/>
        <v>5.9000000001105946E-2</v>
      </c>
      <c r="J25">
        <f>+G25</f>
        <v>5.9000000001105946E-2</v>
      </c>
      <c r="O25">
        <f t="shared" ca="1" si="3"/>
        <v>5.9228397220076057E-2</v>
      </c>
      <c r="Q25" s="2">
        <f t="shared" si="4"/>
        <v>41708.787600000003</v>
      </c>
    </row>
    <row r="26" spans="1:21" x14ac:dyDescent="0.2">
      <c r="A26" s="34" t="s">
        <v>45</v>
      </c>
      <c r="B26" s="33" t="s">
        <v>40</v>
      </c>
      <c r="C26" s="34">
        <v>56727.461300000003</v>
      </c>
      <c r="D26" s="34">
        <v>8.9999999999999998E-4</v>
      </c>
      <c r="E26">
        <f t="shared" si="0"/>
        <v>15190.674101969884</v>
      </c>
      <c r="F26">
        <f t="shared" si="1"/>
        <v>15190.5</v>
      </c>
      <c r="G26">
        <f t="shared" si="2"/>
        <v>6.0100000002421439E-2</v>
      </c>
      <c r="J26">
        <f>+G26</f>
        <v>6.0100000002421439E-2</v>
      </c>
      <c r="O26">
        <f t="shared" ca="1" si="3"/>
        <v>5.9230362914221367E-2</v>
      </c>
      <c r="Q26" s="2">
        <f t="shared" si="4"/>
        <v>41708.961300000003</v>
      </c>
    </row>
    <row r="27" spans="1:21" x14ac:dyDescent="0.2">
      <c r="A27" s="34" t="s">
        <v>45</v>
      </c>
      <c r="B27" s="33" t="s">
        <v>40</v>
      </c>
      <c r="C27" s="34">
        <v>56727.633000000002</v>
      </c>
      <c r="D27" s="34">
        <v>8.9999999999999998E-4</v>
      </c>
      <c r="E27">
        <f t="shared" si="0"/>
        <v>15191.17149478564</v>
      </c>
      <c r="F27">
        <f t="shared" si="1"/>
        <v>15191</v>
      </c>
      <c r="G27">
        <f t="shared" si="2"/>
        <v>5.9200000003329478E-2</v>
      </c>
      <c r="J27">
        <f>+G27</f>
        <v>5.9200000003329478E-2</v>
      </c>
      <c r="O27">
        <f t="shared" ca="1" si="3"/>
        <v>5.9232328608366684E-2</v>
      </c>
      <c r="Q27" s="2">
        <f t="shared" si="4"/>
        <v>41709.133000000002</v>
      </c>
    </row>
    <row r="28" spans="1:21" x14ac:dyDescent="0.2">
      <c r="A28" s="51" t="s">
        <v>39</v>
      </c>
      <c r="B28" s="53" t="s">
        <v>43</v>
      </c>
      <c r="C28" s="52">
        <v>55929.667000000001</v>
      </c>
      <c r="D28" s="52" t="s">
        <v>56</v>
      </c>
      <c r="E28">
        <f>+(C28-C$7)/C$8</f>
        <v>12879.566628041723</v>
      </c>
      <c r="F28">
        <f t="shared" si="1"/>
        <v>12879.5</v>
      </c>
      <c r="O28">
        <f ca="1">+C$11+C$12*$F28</f>
        <v>5.0144924574585005E-2</v>
      </c>
      <c r="Q28" s="2">
        <f>+C28-15018.5</f>
        <v>40911.167000000001</v>
      </c>
      <c r="U28">
        <f>+C28-(C$7+F28*C$8)</f>
        <v>2.3000000001047738E-2</v>
      </c>
    </row>
    <row r="29" spans="1:21" x14ac:dyDescent="0.2">
      <c r="A29" s="55" t="s">
        <v>0</v>
      </c>
      <c r="B29" s="56" t="s">
        <v>40</v>
      </c>
      <c r="C29" s="57">
        <v>57307.576699999998</v>
      </c>
      <c r="D29" s="57">
        <v>2.0000000000000001E-4</v>
      </c>
      <c r="E29">
        <f>+(C29-C$7)/C$8</f>
        <v>16871.193800695244</v>
      </c>
      <c r="F29">
        <f t="shared" si="1"/>
        <v>16871</v>
      </c>
      <c r="G29">
        <f>+C29-(C$7+F29*C$8)</f>
        <v>6.6899999997986015E-2</v>
      </c>
      <c r="K29">
        <f>+G29</f>
        <v>6.6899999997986015E-2</v>
      </c>
      <c r="O29">
        <f ca="1">+C$11+C$12*$F29</f>
        <v>6.5837060936618119E-2</v>
      </c>
      <c r="Q29" s="2">
        <f>+C29-15018.5</f>
        <v>42289.076699999998</v>
      </c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58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1"/>
  <sheetViews>
    <sheetView workbookViewId="0">
      <selection activeCell="A11" sqref="A11:D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46</v>
      </c>
      <c r="I1" s="39" t="s">
        <v>47</v>
      </c>
      <c r="J1" s="40" t="s">
        <v>48</v>
      </c>
    </row>
    <row r="2" spans="1:16" x14ac:dyDescent="0.2">
      <c r="I2" s="41" t="s">
        <v>49</v>
      </c>
      <c r="J2" s="42" t="s">
        <v>50</v>
      </c>
    </row>
    <row r="3" spans="1:16" x14ac:dyDescent="0.2">
      <c r="A3" s="43" t="s">
        <v>51</v>
      </c>
      <c r="I3" s="41" t="s">
        <v>52</v>
      </c>
      <c r="J3" s="42" t="s">
        <v>53</v>
      </c>
    </row>
    <row r="4" spans="1:16" x14ac:dyDescent="0.2">
      <c r="I4" s="41" t="s">
        <v>54</v>
      </c>
      <c r="J4" s="42" t="s">
        <v>53</v>
      </c>
    </row>
    <row r="5" spans="1:16" ht="13.5" thickBot="1" x14ac:dyDescent="0.25">
      <c r="I5" s="44" t="s">
        <v>55</v>
      </c>
      <c r="J5" s="45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7" si="0">P11</f>
        <v>IBVS 6011 </v>
      </c>
      <c r="B11" s="3" t="str">
        <f t="shared" ref="B11:B17" si="1">IF(H11=INT(H11),"I","II")</f>
        <v>II</v>
      </c>
      <c r="C11" s="10">
        <f t="shared" ref="C11:C17" si="2">1*G11</f>
        <v>55929.667000000001</v>
      </c>
      <c r="D11" s="12" t="str">
        <f t="shared" ref="D11:D17" si="3">VLOOKUP(F11,I$1:J$5,2,FALSE)</f>
        <v>vis</v>
      </c>
      <c r="E11" s="46">
        <f>VLOOKUP(C11,Active!C$21:E$973,3,FALSE)</f>
        <v>12879.566628041723</v>
      </c>
      <c r="F11" s="3" t="s">
        <v>55</v>
      </c>
      <c r="G11" s="12" t="str">
        <f t="shared" ref="G11:G17" si="4">MID(I11,3,LEN(I11)-3)</f>
        <v>55929.6670</v>
      </c>
      <c r="H11" s="10">
        <f t="shared" ref="H11:H17" si="5">1*K11</f>
        <v>12879.5</v>
      </c>
      <c r="I11" s="47" t="s">
        <v>57</v>
      </c>
      <c r="J11" s="48" t="s">
        <v>58</v>
      </c>
      <c r="K11" s="47">
        <v>12879.5</v>
      </c>
      <c r="L11" s="47" t="s">
        <v>59</v>
      </c>
      <c r="M11" s="48" t="s">
        <v>60</v>
      </c>
      <c r="N11" s="48" t="s">
        <v>55</v>
      </c>
      <c r="O11" s="49" t="s">
        <v>61</v>
      </c>
      <c r="P11" s="50" t="s">
        <v>62</v>
      </c>
    </row>
    <row r="12" spans="1:16" ht="12.75" customHeight="1" thickBot="1" x14ac:dyDescent="0.25">
      <c r="A12" s="10" t="str">
        <f t="shared" si="0"/>
        <v>IBVS 6011 </v>
      </c>
      <c r="B12" s="3" t="str">
        <f t="shared" si="1"/>
        <v>I</v>
      </c>
      <c r="C12" s="10">
        <f t="shared" si="2"/>
        <v>55931.59</v>
      </c>
      <c r="D12" s="12" t="str">
        <f t="shared" si="3"/>
        <v>vis</v>
      </c>
      <c r="E12" s="46">
        <f>VLOOKUP(C12,Active!C$21:E$973,3,FALSE)</f>
        <v>12885.137311703353</v>
      </c>
      <c r="F12" s="3" t="s">
        <v>55</v>
      </c>
      <c r="G12" s="12" t="str">
        <f t="shared" si="4"/>
        <v>55931.590</v>
      </c>
      <c r="H12" s="10">
        <f t="shared" si="5"/>
        <v>12885</v>
      </c>
      <c r="I12" s="47" t="s">
        <v>63</v>
      </c>
      <c r="J12" s="48" t="s">
        <v>64</v>
      </c>
      <c r="K12" s="47">
        <v>12885</v>
      </c>
      <c r="L12" s="47" t="s">
        <v>65</v>
      </c>
      <c r="M12" s="48" t="s">
        <v>60</v>
      </c>
      <c r="N12" s="48" t="s">
        <v>55</v>
      </c>
      <c r="O12" s="49" t="s">
        <v>66</v>
      </c>
      <c r="P12" s="50" t="s">
        <v>62</v>
      </c>
    </row>
    <row r="13" spans="1:16" ht="12.75" customHeight="1" thickBot="1" x14ac:dyDescent="0.25">
      <c r="A13" s="10" t="str">
        <f t="shared" si="0"/>
        <v>IBVS 6063 </v>
      </c>
      <c r="B13" s="3" t="str">
        <f t="shared" si="1"/>
        <v>II</v>
      </c>
      <c r="C13" s="10">
        <f t="shared" si="2"/>
        <v>56315.632899999997</v>
      </c>
      <c r="D13" s="12" t="str">
        <f t="shared" si="3"/>
        <v>vis</v>
      </c>
      <c r="E13" s="46">
        <f>VLOOKUP(C13,Active!C$21:E$973,3,FALSE)</f>
        <v>13997.660196987248</v>
      </c>
      <c r="F13" s="3" t="s">
        <v>55</v>
      </c>
      <c r="G13" s="12" t="str">
        <f t="shared" si="4"/>
        <v>56315.6329</v>
      </c>
      <c r="H13" s="10">
        <f t="shared" si="5"/>
        <v>13997.5</v>
      </c>
      <c r="I13" s="47" t="s">
        <v>67</v>
      </c>
      <c r="J13" s="48" t="s">
        <v>68</v>
      </c>
      <c r="K13" s="47">
        <v>13997.5</v>
      </c>
      <c r="L13" s="47" t="s">
        <v>69</v>
      </c>
      <c r="M13" s="48" t="s">
        <v>60</v>
      </c>
      <c r="N13" s="48" t="s">
        <v>55</v>
      </c>
      <c r="O13" s="49" t="s">
        <v>66</v>
      </c>
      <c r="P13" s="50" t="s">
        <v>70</v>
      </c>
    </row>
    <row r="14" spans="1:16" ht="12.75" customHeight="1" thickBot="1" x14ac:dyDescent="0.25">
      <c r="A14" s="10" t="str">
        <f t="shared" si="0"/>
        <v>BAVM 234 </v>
      </c>
      <c r="B14" s="3" t="str">
        <f t="shared" si="1"/>
        <v>I</v>
      </c>
      <c r="C14" s="10">
        <f t="shared" si="2"/>
        <v>56334.445599999999</v>
      </c>
      <c r="D14" s="12" t="str">
        <f t="shared" si="3"/>
        <v>vis</v>
      </c>
      <c r="E14" s="46">
        <f>VLOOKUP(C14,Active!C$21:E$973,3,FALSE)</f>
        <v>14052.15816917729</v>
      </c>
      <c r="F14" s="3" t="s">
        <v>55</v>
      </c>
      <c r="G14" s="12" t="str">
        <f t="shared" si="4"/>
        <v>56334.4456</v>
      </c>
      <c r="H14" s="10">
        <f t="shared" si="5"/>
        <v>14052</v>
      </c>
      <c r="I14" s="47" t="s">
        <v>71</v>
      </c>
      <c r="J14" s="48" t="s">
        <v>72</v>
      </c>
      <c r="K14" s="47">
        <v>14052</v>
      </c>
      <c r="L14" s="47" t="s">
        <v>73</v>
      </c>
      <c r="M14" s="48" t="s">
        <v>60</v>
      </c>
      <c r="N14" s="48" t="s">
        <v>55</v>
      </c>
      <c r="O14" s="49" t="s">
        <v>74</v>
      </c>
      <c r="P14" s="50" t="s">
        <v>75</v>
      </c>
    </row>
    <row r="15" spans="1:16" ht="12.75" customHeight="1" thickBot="1" x14ac:dyDescent="0.25">
      <c r="A15" s="10" t="str">
        <f t="shared" si="0"/>
        <v>BAVM 238 </v>
      </c>
      <c r="B15" s="3" t="str">
        <f t="shared" si="1"/>
        <v>I</v>
      </c>
      <c r="C15" s="10">
        <f t="shared" si="2"/>
        <v>56727.287600000003</v>
      </c>
      <c r="D15" s="12" t="str">
        <f t="shared" si="3"/>
        <v>vis</v>
      </c>
      <c r="E15" s="46">
        <f>VLOOKUP(C15,Active!C$21:E$973,3,FALSE)</f>
        <v>15190.170915411369</v>
      </c>
      <c r="F15" s="3" t="s">
        <v>55</v>
      </c>
      <c r="G15" s="12" t="str">
        <f t="shared" si="4"/>
        <v>56727.2876</v>
      </c>
      <c r="H15" s="10">
        <f t="shared" si="5"/>
        <v>15190</v>
      </c>
      <c r="I15" s="47" t="s">
        <v>76</v>
      </c>
      <c r="J15" s="48" t="s">
        <v>77</v>
      </c>
      <c r="K15" s="47">
        <v>15190</v>
      </c>
      <c r="L15" s="47" t="s">
        <v>78</v>
      </c>
      <c r="M15" s="48" t="s">
        <v>60</v>
      </c>
      <c r="N15" s="48" t="s">
        <v>79</v>
      </c>
      <c r="O15" s="49" t="s">
        <v>80</v>
      </c>
      <c r="P15" s="50" t="s">
        <v>81</v>
      </c>
    </row>
    <row r="16" spans="1:16" ht="12.75" customHeight="1" thickBot="1" x14ac:dyDescent="0.25">
      <c r="A16" s="10" t="str">
        <f t="shared" si="0"/>
        <v>BAVM 238 </v>
      </c>
      <c r="B16" s="3" t="str">
        <f t="shared" si="1"/>
        <v>II</v>
      </c>
      <c r="C16" s="10">
        <f t="shared" si="2"/>
        <v>56727.461300000003</v>
      </c>
      <c r="D16" s="12" t="str">
        <f t="shared" si="3"/>
        <v>vis</v>
      </c>
      <c r="E16" s="46">
        <f>VLOOKUP(C16,Active!C$21:E$973,3,FALSE)</f>
        <v>15190.674101969884</v>
      </c>
      <c r="F16" s="3" t="s">
        <v>55</v>
      </c>
      <c r="G16" s="12" t="str">
        <f t="shared" si="4"/>
        <v>56727.4613</v>
      </c>
      <c r="H16" s="10">
        <f t="shared" si="5"/>
        <v>15190.5</v>
      </c>
      <c r="I16" s="47" t="s">
        <v>82</v>
      </c>
      <c r="J16" s="48" t="s">
        <v>83</v>
      </c>
      <c r="K16" s="47" t="s">
        <v>84</v>
      </c>
      <c r="L16" s="47" t="s">
        <v>85</v>
      </c>
      <c r="M16" s="48" t="s">
        <v>60</v>
      </c>
      <c r="N16" s="48" t="s">
        <v>79</v>
      </c>
      <c r="O16" s="49" t="s">
        <v>80</v>
      </c>
      <c r="P16" s="50" t="s">
        <v>81</v>
      </c>
    </row>
    <row r="17" spans="1:16" ht="12.75" customHeight="1" thickBot="1" x14ac:dyDescent="0.25">
      <c r="A17" s="10" t="str">
        <f t="shared" si="0"/>
        <v>BAVM 238 </v>
      </c>
      <c r="B17" s="3" t="str">
        <f t="shared" si="1"/>
        <v>I</v>
      </c>
      <c r="C17" s="10">
        <f t="shared" si="2"/>
        <v>56727.633000000002</v>
      </c>
      <c r="D17" s="12" t="str">
        <f t="shared" si="3"/>
        <v>vis</v>
      </c>
      <c r="E17" s="46">
        <f>VLOOKUP(C17,Active!C$21:E$973,3,FALSE)</f>
        <v>15191.17149478564</v>
      </c>
      <c r="F17" s="3" t="s">
        <v>55</v>
      </c>
      <c r="G17" s="12" t="str">
        <f t="shared" si="4"/>
        <v>56727.6330</v>
      </c>
      <c r="H17" s="10">
        <f t="shared" si="5"/>
        <v>15191</v>
      </c>
      <c r="I17" s="47" t="s">
        <v>86</v>
      </c>
      <c r="J17" s="48" t="s">
        <v>87</v>
      </c>
      <c r="K17" s="47" t="s">
        <v>88</v>
      </c>
      <c r="L17" s="47" t="s">
        <v>89</v>
      </c>
      <c r="M17" s="48" t="s">
        <v>60</v>
      </c>
      <c r="N17" s="48" t="s">
        <v>79</v>
      </c>
      <c r="O17" s="49" t="s">
        <v>80</v>
      </c>
      <c r="P17" s="50" t="s">
        <v>81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</sheetData>
  <phoneticPr fontId="8" type="noConversion"/>
  <hyperlinks>
    <hyperlink ref="A3" r:id="rId1"/>
    <hyperlink ref="P11" r:id="rId2" display="http://www.konkoly.hu/cgi-bin/IBVS?6011"/>
    <hyperlink ref="P12" r:id="rId3" display="http://www.konkoly.hu/cgi-bin/IBVS?6011"/>
    <hyperlink ref="P13" r:id="rId4" display="http://www.konkoly.hu/cgi-bin/IBVS?6063"/>
    <hyperlink ref="P14" r:id="rId5" display="http://www.bav-astro.de/sfs/BAVM_link.php?BAVMnr=234"/>
    <hyperlink ref="P15" r:id="rId6" display="http://www.bav-astro.de/sfs/BAVM_link.php?BAVMnr=238"/>
    <hyperlink ref="P16" r:id="rId7" display="http://www.bav-astro.de/sfs/BAVM_link.php?BAVMnr=238"/>
    <hyperlink ref="P17" r:id="rId8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2024-01-15T06:20:12Z</dcterms:modified>
</cp:coreProperties>
</file>