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D614790-6810-4D46-B111-6B8E14883D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/>
  <c r="G35" i="1"/>
  <c r="K35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Q35" i="1"/>
  <c r="Q29" i="1"/>
  <c r="Q30" i="1"/>
  <c r="Q31" i="1"/>
  <c r="Q32" i="1"/>
  <c r="Q33" i="1"/>
  <c r="Q34" i="1"/>
  <c r="Q28" i="1"/>
  <c r="Q25" i="1"/>
  <c r="Q27" i="1"/>
  <c r="Q22" i="1"/>
  <c r="Q23" i="1"/>
  <c r="Q24" i="1"/>
  <c r="Q26" i="1"/>
  <c r="C21" i="1"/>
  <c r="E21" i="1"/>
  <c r="F21" i="1"/>
  <c r="F16" i="1"/>
  <c r="F17" i="1" s="1"/>
  <c r="C17" i="1"/>
  <c r="Q21" i="1"/>
  <c r="G21" i="1"/>
  <c r="I21" i="1"/>
  <c r="C12" i="1"/>
  <c r="C11" i="1"/>
  <c r="O31" i="1" l="1"/>
  <c r="O32" i="1"/>
  <c r="O27" i="1"/>
  <c r="O35" i="1"/>
  <c r="O25" i="1"/>
  <c r="O21" i="1"/>
  <c r="O26" i="1"/>
  <c r="O23" i="1"/>
  <c r="O24" i="1"/>
  <c r="O29" i="1"/>
  <c r="C15" i="1"/>
  <c r="O30" i="1"/>
  <c r="O34" i="1"/>
  <c r="O28" i="1"/>
  <c r="O33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<sst xmlns="http://schemas.openxmlformats.org/spreadsheetml/2006/main" count="74" uniqueCount="54">
  <si>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</si>
  <si>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</si>
  <si>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</si>
  <si>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</si>
  <si>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</si>
  <si>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</si>
  <si>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</si>
  <si>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</si>
  <si>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</si>
  <si>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</si>
  <si>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</si>
  <si>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</si>
  <si>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</si>
  <si>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</si>
  <si>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</si>
  <si>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</si>
  <si>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</si>
  <si>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</si>
  <si>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</si>
  <si>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</si>
  <si>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</si>
  <si>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</si>
  <si>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</si>
  <si>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</si>
  <si>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</si>
  <si>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</si>
  <si>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</si>
  <si>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</si>
  <si>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</si>
  <si>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</si>
  <si>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</si>
  <si>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</si>
  <si>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</si>
  <si>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</si>
  <si>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</si>
  <si>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</si>
  <si>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</si>
  <si>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</si>
  <si>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V0382 Cam / GSC 4084-0286</t>
  </si>
  <si>
    <t>BRNO</t>
  </si>
  <si>
    <t>OEJV 0160</t>
  </si>
  <si>
    <t>I</t>
  </si>
  <si>
    <t>IBVS 6070</t>
  </si>
  <si>
    <t>II</t>
  </si>
  <si>
    <t>IBVS 6152</t>
  </si>
  <si>
    <t>OEJV 0165</t>
  </si>
  <si>
    <t>OEJV 0168</t>
  </si>
  <si>
    <t>pg</t>
  </si>
  <si>
    <t>vis</t>
  </si>
  <si>
    <t>PE</t>
  </si>
  <si>
    <t>CCD</t>
  </si>
  <si>
    <t>OEJV 0179</t>
  </si>
  <si>
    <t>OEJV 0211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</si>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</sst>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5" fillId="0" borderId="0" xfId="41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V0382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631432545202"/>
          <c:y val="0.14035127795846455"/>
          <c:w val="0.8317107093184978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07-4A31-9E19-5E8B72B1F8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07-4A31-9E19-5E8B72B1F8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07-4A31-9E19-5E8B72B1F8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2.0670000005338807E-2</c:v>
                </c:pt>
                <c:pt idx="2">
                  <c:v>2.0500000005995389E-2</c:v>
                </c:pt>
                <c:pt idx="3">
                  <c:v>2.3804999997082632E-2</c:v>
                </c:pt>
                <c:pt idx="4">
                  <c:v>2.208999999857042E-2</c:v>
                </c:pt>
                <c:pt idx="5">
                  <c:v>2.8890000001410954E-2</c:v>
                </c:pt>
                <c:pt idx="6">
                  <c:v>2.1600000000034925E-2</c:v>
                </c:pt>
                <c:pt idx="7">
                  <c:v>2.1045000008598436E-2</c:v>
                </c:pt>
                <c:pt idx="8">
                  <c:v>2.1350000002712477E-2</c:v>
                </c:pt>
                <c:pt idx="9">
                  <c:v>2.0120000001043081E-2</c:v>
                </c:pt>
                <c:pt idx="10">
                  <c:v>2.2470000003522728E-2</c:v>
                </c:pt>
                <c:pt idx="11">
                  <c:v>2.3830000005546026E-2</c:v>
                </c:pt>
                <c:pt idx="12">
                  <c:v>2.2870000000693835E-2</c:v>
                </c:pt>
                <c:pt idx="13">
                  <c:v>2.208999999857042E-2</c:v>
                </c:pt>
                <c:pt idx="14">
                  <c:v>2.3159999895142391E-2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07-4A31-9E19-5E8B72B1F8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07-4A31-9E19-5E8B72B1F8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07-4A31-9E19-5E8B72B1F8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1.9E-3</c:v>
                  </c:pt>
                  <c:pt idx="4">
                    <c:v>1.2E-4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1.4E-3</c:v>
                  </c:pt>
                  <c:pt idx="9">
                    <c:v>8.9999999999999998E-4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07-4A31-9E19-5E8B72B1F8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2.2266470290493556E-2</c:v>
                </c:pt>
                <c:pt idx="1">
                  <c:v>2.2425986072037222E-2</c:v>
                </c:pt>
                <c:pt idx="2">
                  <c:v>2.2429676169256372E-2</c:v>
                </c:pt>
                <c:pt idx="3">
                  <c:v>2.243985630588289E-2</c:v>
                </c:pt>
                <c:pt idx="4">
                  <c:v>2.2448838779376878E-2</c:v>
                </c:pt>
                <c:pt idx="5">
                  <c:v>2.2448838779376878E-2</c:v>
                </c:pt>
                <c:pt idx="6">
                  <c:v>2.2457125313483043E-2</c:v>
                </c:pt>
                <c:pt idx="7">
                  <c:v>2.2469053390897577E-2</c:v>
                </c:pt>
                <c:pt idx="8">
                  <c:v>2.2483182578934065E-2</c:v>
                </c:pt>
                <c:pt idx="9">
                  <c:v>2.2469684591737697E-2</c:v>
                </c:pt>
                <c:pt idx="10">
                  <c:v>2.2470429085036298E-2</c:v>
                </c:pt>
                <c:pt idx="11">
                  <c:v>2.2471918071633498E-2</c:v>
                </c:pt>
                <c:pt idx="12">
                  <c:v>2.2481920177253829E-2</c:v>
                </c:pt>
                <c:pt idx="13">
                  <c:v>2.249441471696078E-2</c:v>
                </c:pt>
                <c:pt idx="14">
                  <c:v>2.2499075892395498E-2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07-4A31-9E19-5E8B72B1F85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</c:v>
                </c:pt>
                <c:pt idx="2">
                  <c:v>5042</c:v>
                </c:pt>
                <c:pt idx="3">
                  <c:v>5356.5</c:v>
                </c:pt>
                <c:pt idx="4">
                  <c:v>5634</c:v>
                </c:pt>
                <c:pt idx="5">
                  <c:v>5634</c:v>
                </c:pt>
                <c:pt idx="6">
                  <c:v>5890</c:v>
                </c:pt>
                <c:pt idx="7">
                  <c:v>6258.5</c:v>
                </c:pt>
                <c:pt idx="8">
                  <c:v>6695</c:v>
                </c:pt>
                <c:pt idx="9">
                  <c:v>6278</c:v>
                </c:pt>
                <c:pt idx="10">
                  <c:v>6301</c:v>
                </c:pt>
                <c:pt idx="11">
                  <c:v>6347</c:v>
                </c:pt>
                <c:pt idx="12">
                  <c:v>6656</c:v>
                </c:pt>
                <c:pt idx="13">
                  <c:v>7042</c:v>
                </c:pt>
                <c:pt idx="14">
                  <c:v>7186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07-4A31-9E19-5E8B72B1F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408904"/>
        <c:axId val="1"/>
      </c:scatterChart>
      <c:valAx>
        <c:axId val="545408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118219749652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08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8984700973574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600075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B5545E-61B8-C800-C06E-3876ABF17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38</v>
      </c>
    </row>
    <row r="2" spans="1:6">
      <c r="A2" t="s">
        <v>24</v>
      </c>
      <c r="C2" s="3"/>
      <c r="D2" s="3"/>
    </row>
    <row r="3" spans="1:6" ht="13.5" thickBot="1"/>
    <row r="4" spans="1:6" ht="14.25" thickTop="1" thickBot="1">
      <c r="A4" s="5" t="s">
        <v>1</v>
      </c>
      <c r="C4" s="27" t="s">
        <v>37</v>
      </c>
      <c r="D4" s="28" t="s">
        <v>37</v>
      </c>
    </row>
    <row r="5" spans="1:6" ht="13.5" thickTop="1">
      <c r="A5" s="9" t="s">
        <v>29</v>
      </c>
      <c r="B5" s="10"/>
      <c r="C5" s="11">
        <v>-9.5</v>
      </c>
      <c r="D5" s="10" t="s">
        <v>30</v>
      </c>
    </row>
    <row r="6" spans="1:6">
      <c r="A6" s="5" t="s">
        <v>2</v>
      </c>
    </row>
    <row r="7" spans="1:6">
      <c r="A7" t="s">
        <v>3</v>
      </c>
      <c r="C7" s="45">
        <v>51517.85</v>
      </c>
      <c r="D7" s="29" t="s">
        <v>39</v>
      </c>
    </row>
    <row r="8" spans="1:6">
      <c r="A8" t="s">
        <v>4</v>
      </c>
      <c r="C8" s="45">
        <v>0.86802999999999997</v>
      </c>
      <c r="D8" s="29" t="s">
        <v>39</v>
      </c>
    </row>
    <row r="9" spans="1:6">
      <c r="A9" s="24" t="s">
        <v>33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20</v>
      </c>
      <c r="D10" s="4" t="s">
        <v>21</v>
      </c>
      <c r="E10" s="10"/>
    </row>
    <row r="11" spans="1:6">
      <c r="A11" s="10" t="s">
        <v>16</v>
      </c>
      <c r="B11" s="10"/>
      <c r="C11" s="21">
        <f ca="1">INTERCEPT(INDIRECT($D$9):G992,INDIRECT($C$9):F992)</f>
        <v>2.2266470290493556E-2</v>
      </c>
      <c r="D11" s="3"/>
      <c r="E11" s="10"/>
    </row>
    <row r="12" spans="1:6">
      <c r="A12" s="10" t="s">
        <v>17</v>
      </c>
      <c r="B12" s="10"/>
      <c r="C12" s="21">
        <f ca="1">SLOPE(INDIRECT($D$9):G992,INDIRECT($C$9):F992)</f>
        <v>3.2369273852204588E-8</v>
      </c>
      <c r="D12" s="3"/>
      <c r="E12" s="10"/>
    </row>
    <row r="13" spans="1:6">
      <c r="A13" s="10" t="s">
        <v>19</v>
      </c>
      <c r="B13" s="10"/>
      <c r="C13" s="3" t="s">
        <v>14</v>
      </c>
    </row>
    <row r="14" spans="1:6">
      <c r="A14" s="10"/>
      <c r="B14" s="10"/>
      <c r="C14" s="10"/>
    </row>
    <row r="15" spans="1:6">
      <c r="A15" s="12" t="s">
        <v>18</v>
      </c>
      <c r="B15" s="10"/>
      <c r="C15" s="13">
        <f ca="1">(C7+C11)+(C8+C12)*INT(MAX(F21:F3533))</f>
        <v>57755.536079075886</v>
      </c>
      <c r="E15" s="14" t="s">
        <v>34</v>
      </c>
      <c r="F15" s="11">
        <v>1</v>
      </c>
    </row>
    <row r="16" spans="1:6">
      <c r="A16" s="16" t="s">
        <v>5</v>
      </c>
      <c r="B16" s="10"/>
      <c r="C16" s="17">
        <f ca="1">+C8+C12</f>
        <v>0.86803003236927379</v>
      </c>
      <c r="E16" s="14" t="s">
        <v>31</v>
      </c>
      <c r="F16" s="15">
        <f ca="1">NOW()+15018.5+$C$5/24</f>
        <v>60324.809783217592</v>
      </c>
    </row>
    <row r="17" spans="1:21" ht="13.5" thickBot="1">
      <c r="A17" s="14" t="s">
        <v>28</v>
      </c>
      <c r="B17" s="10"/>
      <c r="C17" s="10">
        <f>COUNT(C21:C2191)</f>
        <v>15</v>
      </c>
      <c r="E17" s="14" t="s">
        <v>35</v>
      </c>
      <c r="F17" s="15">
        <f ca="1">ROUND(2*(F16-$C$7)/$C$8,0)/2+F15</f>
        <v>10147</v>
      </c>
    </row>
    <row r="18" spans="1:21" ht="14.25" thickTop="1" thickBot="1">
      <c r="A18" s="16" t="s">
        <v>6</v>
      </c>
      <c r="B18" s="10"/>
      <c r="C18" s="19">
        <f ca="1">+C15</f>
        <v>57755.536079075886</v>
      </c>
      <c r="D18" s="20">
        <f ca="1">+C16</f>
        <v>0.86803003236927379</v>
      </c>
      <c r="E18" s="14" t="s">
        <v>36</v>
      </c>
      <c r="F18" s="23">
        <f ca="1">ROUND(2*(F16-$C$15)/$C$16,0)/2+F15</f>
        <v>2961</v>
      </c>
    </row>
    <row r="19" spans="1:21" ht="13.5" thickTop="1">
      <c r="E19" s="14" t="s">
        <v>32</v>
      </c>
      <c r="F19" s="18">
        <f ca="1">+$C$15+$C$16*F18-15018.5-$C$5/24</f>
        <v>45307.668838254642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53</v>
      </c>
    </row>
    <row r="21" spans="1:21">
      <c r="A21" s="29" t="s">
        <v>39</v>
      </c>
      <c r="C21" s="8">
        <f>C$7</f>
        <v>51517.85</v>
      </c>
      <c r="D21" s="8" t="s">
        <v>14</v>
      </c>
      <c r="E21">
        <f t="shared" ref="E21:E28" si="0">+(C21-C$7)/C$8</f>
        <v>0</v>
      </c>
      <c r="F21">
        <f t="shared" ref="F21:F35" si="1">ROUND(2*E21,0)/2</f>
        <v>0</v>
      </c>
      <c r="G21">
        <f t="shared" ref="G21:G28" si="2">+C21-(C$7+F21*C$8)</f>
        <v>0</v>
      </c>
      <c r="I21">
        <f>+G21</f>
        <v>0</v>
      </c>
      <c r="O21">
        <f t="shared" ref="O21:O28" ca="1" si="3">+C$11+C$12*$F21</f>
        <v>2.2266470290493556E-2</v>
      </c>
      <c r="Q21" s="2">
        <f t="shared" ref="Q21:Q28" si="4">+C21-15018.5</f>
        <v>36499.35</v>
      </c>
    </row>
    <row r="22" spans="1:21">
      <c r="A22" s="30" t="s">
        <v>40</v>
      </c>
      <c r="B22" s="31" t="s">
        <v>41</v>
      </c>
      <c r="C22" s="32">
        <v>55795.522510000003</v>
      </c>
      <c r="D22" s="32">
        <v>1E-4</v>
      </c>
      <c r="E22">
        <f t="shared" si="0"/>
        <v>4928.023812541046</v>
      </c>
      <c r="F22">
        <f t="shared" si="1"/>
        <v>4928</v>
      </c>
      <c r="G22">
        <f t="shared" si="2"/>
        <v>2.0670000005338807E-2</v>
      </c>
      <c r="K22">
        <f t="shared" ref="K22:K28" si="5">+G22</f>
        <v>2.0670000005338807E-2</v>
      </c>
      <c r="O22">
        <f t="shared" ca="1" si="3"/>
        <v>2.2425986072037222E-2</v>
      </c>
      <c r="Q22" s="2">
        <f t="shared" si="4"/>
        <v>40777.022510000003</v>
      </c>
    </row>
    <row r="23" spans="1:21">
      <c r="A23" s="30" t="s">
        <v>40</v>
      </c>
      <c r="B23" s="31" t="s">
        <v>41</v>
      </c>
      <c r="C23" s="32">
        <v>55894.477760000002</v>
      </c>
      <c r="D23" s="32">
        <v>1E-4</v>
      </c>
      <c r="E23">
        <f t="shared" si="0"/>
        <v>5042.0236166952791</v>
      </c>
      <c r="F23">
        <f t="shared" si="1"/>
        <v>5042</v>
      </c>
      <c r="G23">
        <f t="shared" si="2"/>
        <v>2.0500000005995389E-2</v>
      </c>
      <c r="K23">
        <f t="shared" si="5"/>
        <v>2.0500000005995389E-2</v>
      </c>
      <c r="O23">
        <f t="shared" ca="1" si="3"/>
        <v>2.2429676169256372E-2</v>
      </c>
      <c r="Q23" s="2">
        <f t="shared" si="4"/>
        <v>40875.977760000002</v>
      </c>
    </row>
    <row r="24" spans="1:21">
      <c r="A24" s="30" t="s">
        <v>42</v>
      </c>
      <c r="B24" s="31" t="s">
        <v>43</v>
      </c>
      <c r="C24" s="32">
        <v>56167.476499999997</v>
      </c>
      <c r="D24" s="32">
        <v>1.9E-3</v>
      </c>
      <c r="E24">
        <f t="shared" si="0"/>
        <v>5356.527424167366</v>
      </c>
      <c r="F24">
        <f t="shared" si="1"/>
        <v>5356.5</v>
      </c>
      <c r="G24">
        <f t="shared" si="2"/>
        <v>2.3804999997082632E-2</v>
      </c>
      <c r="K24">
        <f t="shared" si="5"/>
        <v>2.3804999997082632E-2</v>
      </c>
      <c r="O24">
        <f t="shared" ca="1" si="3"/>
        <v>2.243985630588289E-2</v>
      </c>
      <c r="Q24" s="2">
        <f t="shared" si="4"/>
        <v>41148.976499999997</v>
      </c>
    </row>
    <row r="25" spans="1:21">
      <c r="A25" s="32" t="s">
        <v>45</v>
      </c>
      <c r="B25" s="31"/>
      <c r="C25" s="32">
        <v>56408.353109999996</v>
      </c>
      <c r="D25" s="32">
        <v>1.2E-4</v>
      </c>
      <c r="E25">
        <f t="shared" si="0"/>
        <v>5634.0254484291991</v>
      </c>
      <c r="F25">
        <f t="shared" si="1"/>
        <v>5634</v>
      </c>
      <c r="G25">
        <f t="shared" si="2"/>
        <v>2.208999999857042E-2</v>
      </c>
      <c r="K25">
        <f t="shared" si="5"/>
        <v>2.208999999857042E-2</v>
      </c>
      <c r="O25">
        <f t="shared" ca="1" si="3"/>
        <v>2.2448838779376878E-2</v>
      </c>
      <c r="Q25" s="2">
        <f t="shared" si="4"/>
        <v>41389.853109999996</v>
      </c>
    </row>
    <row r="26" spans="1:21">
      <c r="A26" s="30" t="s">
        <v>40</v>
      </c>
      <c r="B26" s="31" t="s">
        <v>41</v>
      </c>
      <c r="C26" s="32">
        <v>56408.359909999999</v>
      </c>
      <c r="D26" s="32">
        <v>1E-4</v>
      </c>
      <c r="E26">
        <f t="shared" si="0"/>
        <v>5634.0332822598311</v>
      </c>
      <c r="F26">
        <f t="shared" si="1"/>
        <v>5634</v>
      </c>
      <c r="G26">
        <f t="shared" si="2"/>
        <v>2.8890000001410954E-2</v>
      </c>
      <c r="K26">
        <f t="shared" si="5"/>
        <v>2.8890000001410954E-2</v>
      </c>
      <c r="O26">
        <f t="shared" ca="1" si="3"/>
        <v>2.2448838779376878E-2</v>
      </c>
      <c r="Q26" s="2">
        <f t="shared" si="4"/>
        <v>41389.859909999999</v>
      </c>
    </row>
    <row r="27" spans="1:21">
      <c r="A27" s="32" t="s">
        <v>46</v>
      </c>
      <c r="B27" s="31" t="s">
        <v>41</v>
      </c>
      <c r="C27" s="33">
        <v>56630.568299999999</v>
      </c>
      <c r="D27" s="32">
        <v>1E-4</v>
      </c>
      <c r="E27">
        <f t="shared" si="0"/>
        <v>5890.0248839325841</v>
      </c>
      <c r="F27">
        <f t="shared" si="1"/>
        <v>5890</v>
      </c>
      <c r="G27">
        <f t="shared" si="2"/>
        <v>2.1600000000034925E-2</v>
      </c>
      <c r="K27">
        <f t="shared" si="5"/>
        <v>2.1600000000034925E-2</v>
      </c>
      <c r="O27">
        <f t="shared" ca="1" si="3"/>
        <v>2.2457125313483043E-2</v>
      </c>
      <c r="Q27" s="2">
        <f t="shared" si="4"/>
        <v>41612.068299999999</v>
      </c>
    </row>
    <row r="28" spans="1:21">
      <c r="A28" s="34" t="s">
        <v>44</v>
      </c>
      <c r="B28" s="31"/>
      <c r="C28" s="34">
        <v>56950.436800000003</v>
      </c>
      <c r="D28" s="34">
        <v>4.0000000000000002E-4</v>
      </c>
      <c r="E28">
        <f t="shared" si="0"/>
        <v>6258.5242445537651</v>
      </c>
      <c r="F28">
        <f t="shared" si="1"/>
        <v>6258.5</v>
      </c>
      <c r="G28">
        <f t="shared" si="2"/>
        <v>2.1045000008598436E-2</v>
      </c>
      <c r="K28">
        <f t="shared" si="5"/>
        <v>2.1045000008598436E-2</v>
      </c>
      <c r="O28">
        <f t="shared" ca="1" si="3"/>
        <v>2.2469053390897577E-2</v>
      </c>
      <c r="Q28" s="2">
        <f t="shared" si="4"/>
        <v>41931.936800000003</v>
      </c>
    </row>
    <row r="29" spans="1:21">
      <c r="A29" s="35" t="s">
        <v>0</v>
      </c>
      <c r="B29" s="36" t="s">
        <v>41</v>
      </c>
      <c r="C29" s="37">
        <v>57329.332199999997</v>
      </c>
      <c r="D29" s="44">
        <v>1.4E-3</v>
      </c>
      <c r="E29">
        <f t="shared" ref="E29:E34" si="6">+(C29-C$7)/C$8</f>
        <v>6695.0245959241029</v>
      </c>
      <c r="F29">
        <f t="shared" si="1"/>
        <v>6695</v>
      </c>
      <c r="G29">
        <f t="shared" ref="G29:G34" si="7">+C29-(C$7+F29*C$8)</f>
        <v>2.1350000002712477E-2</v>
      </c>
      <c r="K29">
        <f t="shared" ref="K29:K34" si="8">+G29</f>
        <v>2.1350000002712477E-2</v>
      </c>
      <c r="O29">
        <f t="shared" ref="O29:O34" ca="1" si="9">+C$11+C$12*$F29</f>
        <v>2.2483182578934065E-2</v>
      </c>
      <c r="Q29" s="2">
        <f t="shared" ref="Q29:Q34" si="10">+C29-15018.5</f>
        <v>42310.832199999997</v>
      </c>
    </row>
    <row r="30" spans="1:21">
      <c r="A30" s="38" t="s">
        <v>51</v>
      </c>
      <c r="B30" s="39" t="s">
        <v>41</v>
      </c>
      <c r="C30" s="40">
        <v>56967.362459999997</v>
      </c>
      <c r="D30" s="40">
        <v>8.9999999999999998E-4</v>
      </c>
      <c r="E30">
        <f t="shared" si="6"/>
        <v>6278.0231789223853</v>
      </c>
      <c r="F30">
        <f t="shared" si="1"/>
        <v>6278</v>
      </c>
      <c r="G30">
        <f t="shared" si="7"/>
        <v>2.0120000001043081E-2</v>
      </c>
      <c r="K30">
        <f t="shared" si="8"/>
        <v>2.0120000001043081E-2</v>
      </c>
      <c r="O30">
        <f t="shared" ca="1" si="9"/>
        <v>2.2469684591737697E-2</v>
      </c>
      <c r="Q30" s="2">
        <f t="shared" si="10"/>
        <v>41948.862459999997</v>
      </c>
    </row>
    <row r="31" spans="1:21">
      <c r="A31" s="38" t="s">
        <v>51</v>
      </c>
      <c r="B31" s="39" t="s">
        <v>41</v>
      </c>
      <c r="C31" s="40">
        <v>56987.3295</v>
      </c>
      <c r="D31" s="40">
        <v>2.0000000000000001E-4</v>
      </c>
      <c r="E31">
        <f t="shared" si="6"/>
        <v>6301.0258862020919</v>
      </c>
      <c r="F31">
        <f t="shared" si="1"/>
        <v>6301</v>
      </c>
      <c r="G31">
        <f t="shared" si="7"/>
        <v>2.2470000003522728E-2</v>
      </c>
      <c r="K31">
        <f t="shared" si="8"/>
        <v>2.2470000003522728E-2</v>
      </c>
      <c r="O31">
        <f t="shared" ca="1" si="9"/>
        <v>2.2470429085036298E-2</v>
      </c>
      <c r="Q31" s="2">
        <f t="shared" si="10"/>
        <v>41968.8295</v>
      </c>
    </row>
    <row r="32" spans="1:21">
      <c r="A32" s="38" t="s">
        <v>51</v>
      </c>
      <c r="B32" s="39" t="s">
        <v>41</v>
      </c>
      <c r="C32" s="40">
        <v>57027.260240000003</v>
      </c>
      <c r="D32" s="40">
        <v>2.0000000000000001E-4</v>
      </c>
      <c r="E32">
        <f t="shared" si="6"/>
        <v>6347.027452968221</v>
      </c>
      <c r="F32">
        <f t="shared" si="1"/>
        <v>6347</v>
      </c>
      <c r="G32">
        <f t="shared" si="7"/>
        <v>2.3830000005546026E-2</v>
      </c>
      <c r="K32">
        <f t="shared" si="8"/>
        <v>2.3830000005546026E-2</v>
      </c>
      <c r="O32">
        <f t="shared" ca="1" si="9"/>
        <v>2.2471918071633498E-2</v>
      </c>
      <c r="Q32" s="2">
        <f t="shared" si="10"/>
        <v>42008.760240000003</v>
      </c>
    </row>
    <row r="33" spans="1:17">
      <c r="A33" s="38" t="s">
        <v>51</v>
      </c>
      <c r="B33" s="39" t="s">
        <v>41</v>
      </c>
      <c r="C33" s="40">
        <v>57295.48055</v>
      </c>
      <c r="D33" s="40">
        <v>1E-4</v>
      </c>
      <c r="E33">
        <f t="shared" si="6"/>
        <v>6656.0263470156588</v>
      </c>
      <c r="F33">
        <f t="shared" si="1"/>
        <v>6656</v>
      </c>
      <c r="G33">
        <f t="shared" si="7"/>
        <v>2.2870000000693835E-2</v>
      </c>
      <c r="K33">
        <f t="shared" si="8"/>
        <v>2.2870000000693835E-2</v>
      </c>
      <c r="O33">
        <f t="shared" ca="1" si="9"/>
        <v>2.2481920177253829E-2</v>
      </c>
      <c r="Q33" s="2">
        <f t="shared" si="10"/>
        <v>42276.98055</v>
      </c>
    </row>
    <row r="34" spans="1:17">
      <c r="A34" s="38" t="s">
        <v>51</v>
      </c>
      <c r="B34" s="39" t="s">
        <v>41</v>
      </c>
      <c r="C34" s="40">
        <v>57630.539349999999</v>
      </c>
      <c r="D34" s="40">
        <v>1E-4</v>
      </c>
      <c r="E34">
        <f t="shared" si="6"/>
        <v>7042.0254484292027</v>
      </c>
      <c r="F34">
        <f t="shared" si="1"/>
        <v>7042</v>
      </c>
      <c r="G34">
        <f t="shared" si="7"/>
        <v>2.208999999857042E-2</v>
      </c>
      <c r="K34">
        <f t="shared" si="8"/>
        <v>2.208999999857042E-2</v>
      </c>
      <c r="O34">
        <f t="shared" ca="1" si="9"/>
        <v>2.249441471696078E-2</v>
      </c>
      <c r="Q34" s="2">
        <f t="shared" si="10"/>
        <v>42612.039349999999</v>
      </c>
    </row>
    <row r="35" spans="1:17">
      <c r="A35" s="41" t="s">
        <v>52</v>
      </c>
      <c r="B35" s="42" t="s">
        <v>41</v>
      </c>
      <c r="C35" s="43">
        <v>57755.536739999894</v>
      </c>
      <c r="D35" s="43">
        <v>2.0000000000000001E-4</v>
      </c>
      <c r="E35">
        <f>+(C35-C$7)/C$8</f>
        <v>7186.0266811053716</v>
      </c>
      <c r="F35">
        <f t="shared" si="1"/>
        <v>7186</v>
      </c>
      <c r="G35">
        <f>+C35-(C$7+F35*C$8)</f>
        <v>2.3159999895142391E-2</v>
      </c>
      <c r="K35">
        <f>+G35</f>
        <v>2.3159999895142391E-2</v>
      </c>
      <c r="O35">
        <f ca="1">+C$11+C$12*$F35</f>
        <v>2.2499075892395498E-2</v>
      </c>
      <c r="Q35" s="2">
        <f>+C35-15018.5</f>
        <v>42737.036739999894</v>
      </c>
    </row>
    <row r="36" spans="1:17">
      <c r="C36" s="8"/>
      <c r="D36" s="8"/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5:D35" name="Range1"/>
  </protectedRanges>
  <phoneticPr fontId="8" type="noConversion"/>
  <hyperlinks>
    <hyperlink ref="H258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2024-01-15T06:26:05Z</dcterms:modified>
</cp:coreProperties>
</file>