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3B5CC4-C32F-42CA-AFF8-0278A557764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Q23" i="1"/>
  <c r="Q24" i="1"/>
  <c r="C21" i="1"/>
  <c r="E21" i="1"/>
  <c r="F21" i="1"/>
  <c r="Q22" i="1"/>
  <c r="C7" i="1"/>
  <c r="E25" i="1"/>
  <c r="F25" i="1"/>
  <c r="C8" i="1"/>
  <c r="F16" i="1"/>
  <c r="F17" i="1" s="1"/>
  <c r="C17" i="1"/>
  <c r="Q21" i="1"/>
  <c r="E22" i="1"/>
  <c r="F22" i="1"/>
  <c r="G22" i="1"/>
  <c r="E24" i="1"/>
  <c r="F24" i="1"/>
  <c r="E23" i="1"/>
  <c r="F23" i="1"/>
  <c r="G23" i="1"/>
  <c r="I23" i="1"/>
  <c r="G25" i="1"/>
  <c r="K25" i="1"/>
  <c r="G21" i="1"/>
  <c r="I21" i="1"/>
  <c r="G24" i="1"/>
  <c r="I24" i="1"/>
  <c r="J22" i="1"/>
  <c r="C12" i="1"/>
  <c r="C11" i="1"/>
  <c r="O22" i="1" l="1"/>
  <c r="O25" i="1"/>
  <c r="O23" i="1"/>
  <c r="O24" i="1"/>
  <c r="O21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<sst xmlns="http://schemas.openxmlformats.org/spreadsheetml/2006/main" count="54" uniqueCount="48">
  <si>
    <t>OEJV 0191</t>
  </si>
  <si>
    <t>PE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</si>
  <si>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</si>
  <si>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</si>
  <si>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</si>
  <si>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</si>
  <si>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</si>
  <si>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</si>
  <si>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</si>
  <si>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</si>
  <si>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</si>
  <si>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</si>
  <si>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</si>
  <si>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</si>
  <si>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</si>
  <si>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</si>
  <si>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</si>
  <si>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</si>
  <si>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</si>
  <si>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</si>
  <si>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</si>
  <si>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</si>
  <si>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</si>
  <si>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</si>
  <si>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</si>
  <si>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</si>
  <si>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</si>
  <si>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</si>
  <si>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</si>
  <si>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</si>
  <si>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</si>
  <si>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</si>
  <si>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</si>
  <si>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</si>
  <si>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</si>
  <si>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</si>
  <si>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</si>
  <si>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</si>
  <si>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</si>
  <si>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</si>
  <si>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</si>
  <si>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</si>
  <si>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V0394 Cam / GSC 4351-0664</t>
  </si>
  <si>
    <t>EW</t>
  </si>
  <si>
    <t>IBVS 6118</t>
  </si>
  <si>
    <t>I</t>
  </si>
  <si>
    <t>vis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</si>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</sst>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V0394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12-4C30-88C8-281BA9D60F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2">
                  <c:v>7.3799999998300336E-2</c:v>
                </c:pt>
                <c:pt idx="3">
                  <c:v>7.5845000006665941E-2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12-4C30-88C8-281BA9D60F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4.8710000002756715E-2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12-4C30-88C8-281BA9D60F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8.5150000188150443E-2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12-4C30-88C8-281BA9D60F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12-4C30-88C8-281BA9D60F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12-4C30-88C8-281BA9D60F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8.9999999999999993E-3</c:v>
                  </c:pt>
                  <c:pt idx="3">
                    <c:v>8.9999999999999993E-3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12-4C30-88C8-281BA9D60F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13151</c:v>
                </c:pt>
                <c:pt idx="2">
                  <c:v>14680</c:v>
                </c:pt>
                <c:pt idx="3">
                  <c:v>16109.5</c:v>
                </c:pt>
                <c:pt idx="4">
                  <c:v>17287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-5.3745454729698966E-2</c:v>
                </c:pt>
                <c:pt idx="1">
                  <c:v>5.3324083601557673E-2</c:v>
                </c:pt>
                <c:pt idx="2">
                  <c:v>6.5772515211966878E-2</c:v>
                </c:pt>
                <c:pt idx="3">
                  <c:v>7.7410862489324606E-2</c:v>
                </c:pt>
                <c:pt idx="4">
                  <c:v>8.6997538893024279E-2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12-4C30-88C8-281BA9D60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37304"/>
        <c:axId val="1"/>
      </c:scatterChart>
      <c:valAx>
        <c:axId val="39583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3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133350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BA5E04-7E46-FC53-D944-B3A66522E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29</v>
      </c>
      <c r="B2" t="s">
        <v>43</v>
      </c>
      <c r="D2" s="3"/>
    </row>
    <row r="3" spans="1:6" ht="13.5" thickBot="1" x14ac:dyDescent="0.25"/>
    <row r="4" spans="1:6" ht="14.25" thickTop="1" thickBot="1" x14ac:dyDescent="0.25">
      <c r="A4" s="5" t="s">
        <v>5</v>
      </c>
      <c r="C4" s="8">
        <v>51518.417999999998</v>
      </c>
      <c r="D4" s="9">
        <v>0.38149</v>
      </c>
    </row>
    <row r="5" spans="1:6" ht="13.5" thickTop="1" x14ac:dyDescent="0.2">
      <c r="A5" s="11" t="s">
        <v>34</v>
      </c>
      <c r="B5" s="12"/>
      <c r="C5" s="13">
        <v>-9.5</v>
      </c>
      <c r="D5" s="12" t="s">
        <v>35</v>
      </c>
    </row>
    <row r="6" spans="1:6" x14ac:dyDescent="0.2">
      <c r="A6" s="5" t="s">
        <v>6</v>
      </c>
    </row>
    <row r="7" spans="1:6" x14ac:dyDescent="0.2">
      <c r="A7" t="s">
        <v>7</v>
      </c>
      <c r="C7">
        <f>+C4</f>
        <v>51518.417999999998</v>
      </c>
      <c r="D7" s="28" t="s">
        <v>17</v>
      </c>
    </row>
    <row r="8" spans="1:6" x14ac:dyDescent="0.2">
      <c r="A8" t="s">
        <v>8</v>
      </c>
      <c r="C8">
        <f>+D4</f>
        <v>0.38149</v>
      </c>
      <c r="D8" s="28" t="s">
        <v>17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21</v>
      </c>
      <c r="B11" s="12"/>
      <c r="C11" s="23">
        <f ca="1">INTERCEPT(INDIRECT($D$9):G992,INDIRECT($C$9):F992)</f>
        <v>-5.3745454729698966E-2</v>
      </c>
      <c r="D11" s="3"/>
      <c r="E11" s="12"/>
    </row>
    <row r="12" spans="1:6" x14ac:dyDescent="0.2">
      <c r="A12" s="12" t="s">
        <v>22</v>
      </c>
      <c r="B12" s="12"/>
      <c r="C12" s="23">
        <f ca="1">SLOPE(INDIRECT($D$9):G992,INDIRECT($C$9):F992)</f>
        <v>8.1415510859445396E-6</v>
      </c>
      <c r="D12" s="3"/>
      <c r="E12" s="12"/>
    </row>
    <row r="13" spans="1:6" x14ac:dyDescent="0.2">
      <c r="A13" s="12" t="s">
        <v>24</v>
      </c>
      <c r="B13" s="12"/>
      <c r="C13" s="3" t="s">
        <v>19</v>
      </c>
    </row>
    <row r="14" spans="1:6" x14ac:dyDescent="0.2">
      <c r="A14" s="12"/>
      <c r="B14" s="12"/>
      <c r="C14" s="12"/>
    </row>
    <row r="15" spans="1:6" x14ac:dyDescent="0.2">
      <c r="A15" s="14" t="s">
        <v>23</v>
      </c>
      <c r="B15" s="12"/>
      <c r="C15" s="15">
        <f ca="1">(C7+C11)+(C8+C12)*INT(MAX(F21:F3533))</f>
        <v>58113.322627538888</v>
      </c>
      <c r="E15" s="16" t="s">
        <v>39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0.38149814155108597</v>
      </c>
      <c r="E16" s="16" t="s">
        <v>36</v>
      </c>
      <c r="F16" s="17">
        <f ca="1">NOW()+15018.5+$C$5/24</f>
        <v>60324.813923495371</v>
      </c>
    </row>
    <row r="17" spans="1:17" ht="13.5" thickBot="1" x14ac:dyDescent="0.25">
      <c r="A17" s="16" t="s">
        <v>33</v>
      </c>
      <c r="B17" s="12"/>
      <c r="C17" s="12">
        <f>COUNT(C21:C2191)</f>
        <v>5</v>
      </c>
      <c r="E17" s="16" t="s">
        <v>40</v>
      </c>
      <c r="F17" s="17">
        <f ca="1">ROUND(2*(F16-$C$7)/$C$8,0)/2+F15</f>
        <v>23085</v>
      </c>
    </row>
    <row r="18" spans="1:17" ht="14.25" thickTop="1" thickBot="1" x14ac:dyDescent="0.25">
      <c r="A18" s="18" t="s">
        <v>10</v>
      </c>
      <c r="B18" s="12"/>
      <c r="C18" s="21">
        <f ca="1">+C15</f>
        <v>58113.322627538888</v>
      </c>
      <c r="D18" s="22">
        <f ca="1">+C16</f>
        <v>0.38149814155108597</v>
      </c>
      <c r="E18" s="16" t="s">
        <v>41</v>
      </c>
      <c r="F18" s="25">
        <f ca="1">ROUND(2*(F16-$C$15)/$C$16,0)/2+F15</f>
        <v>5798</v>
      </c>
    </row>
    <row r="19" spans="1:17" ht="13.5" thickTop="1" x14ac:dyDescent="0.2">
      <c r="E19" s="16" t="s">
        <v>37</v>
      </c>
      <c r="F19" s="20">
        <f ca="1">+$C$15+$C$16*F18-15018.5-$C$5/24</f>
        <v>45307.144685585423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46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 x14ac:dyDescent="0.2">
      <c r="A21" t="s">
        <v>17</v>
      </c>
      <c r="C21" s="10">
        <f>+C$4</f>
        <v>51518.417999999998</v>
      </c>
      <c r="D21" s="10" t="s">
        <v>19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-5.3745454729698966E-2</v>
      </c>
      <c r="Q21" s="2">
        <f>+C21-15018.5</f>
        <v>36499.917999999998</v>
      </c>
    </row>
    <row r="22" spans="1:17" x14ac:dyDescent="0.2">
      <c r="A22" s="29" t="s">
        <v>44</v>
      </c>
      <c r="B22" s="30" t="s">
        <v>45</v>
      </c>
      <c r="C22" s="31">
        <v>56535.441700000003</v>
      </c>
      <c r="D22" s="32">
        <v>1.5E-3</v>
      </c>
      <c r="E22">
        <f>+(C22-C$7)/C$8</f>
        <v>13151.127683556595</v>
      </c>
      <c r="F22">
        <f>ROUND(2*E22,0)/2</f>
        <v>13151</v>
      </c>
      <c r="G22">
        <f>+C22-(C$7+F22*C$8)</f>
        <v>4.8710000002756715E-2</v>
      </c>
      <c r="J22">
        <f>+G22</f>
        <v>4.8710000002756715E-2</v>
      </c>
      <c r="O22">
        <f ca="1">+C$11+C$12*$F22</f>
        <v>5.3324083601557673E-2</v>
      </c>
      <c r="Q22" s="2">
        <f>+C22-15018.5</f>
        <v>41516.941700000003</v>
      </c>
    </row>
    <row r="23" spans="1:17" x14ac:dyDescent="0.2">
      <c r="A23" s="33" t="s">
        <v>0</v>
      </c>
      <c r="B23" s="34" t="s">
        <v>45</v>
      </c>
      <c r="C23" s="35">
        <v>57118.764999999999</v>
      </c>
      <c r="D23" s="35">
        <v>8.9999999999999993E-3</v>
      </c>
      <c r="E23">
        <f>+(C23-C$7)/C$8</f>
        <v>14680.193451990883</v>
      </c>
      <c r="F23">
        <f>ROUND(2*E23,0)/2</f>
        <v>14680</v>
      </c>
      <c r="G23">
        <f>+C23-(C$7+F23*C$8)</f>
        <v>7.3799999998300336E-2</v>
      </c>
      <c r="I23">
        <f>+G23</f>
        <v>7.3799999998300336E-2</v>
      </c>
      <c r="O23">
        <f ca="1">+C$11+C$12*$F23</f>
        <v>6.5772515211966878E-2</v>
      </c>
      <c r="Q23" s="2">
        <f>+C23-15018.5</f>
        <v>42100.264999999999</v>
      </c>
    </row>
    <row r="24" spans="1:17" x14ac:dyDescent="0.2">
      <c r="A24" s="33" t="s">
        <v>0</v>
      </c>
      <c r="B24" s="34" t="s">
        <v>2</v>
      </c>
      <c r="C24" s="35">
        <v>57664.107000000004</v>
      </c>
      <c r="D24" s="35">
        <v>8.9999999999999993E-3</v>
      </c>
      <c r="E24">
        <f>+(C24-C$7)/C$8</f>
        <v>16109.698812550803</v>
      </c>
      <c r="F24">
        <f>ROUND(2*E24,0)/2</f>
        <v>16109.5</v>
      </c>
      <c r="G24">
        <f>+C24-(C$7+F24*C$8)</f>
        <v>7.5845000006665941E-2</v>
      </c>
      <c r="I24">
        <f>+G24</f>
        <v>7.5845000006665941E-2</v>
      </c>
      <c r="O24">
        <f ca="1">+C$11+C$12*$F24</f>
        <v>7.7410862489324606E-2</v>
      </c>
      <c r="Q24" s="2">
        <f>+C24-15018.5</f>
        <v>42645.607000000004</v>
      </c>
    </row>
    <row r="25" spans="1:17" x14ac:dyDescent="0.2">
      <c r="A25" s="36" t="s">
        <v>47</v>
      </c>
      <c r="B25" s="37" t="s">
        <v>2</v>
      </c>
      <c r="C25" s="38">
        <v>58113.320780000184</v>
      </c>
      <c r="D25" s="38">
        <v>2.0000000000000001E-4</v>
      </c>
      <c r="E25">
        <f>+(C25-C$7)/C$8</f>
        <v>17287.223203754191</v>
      </c>
      <c r="F25">
        <f>ROUND(2*E25,0)/2</f>
        <v>17287</v>
      </c>
      <c r="G25">
        <f>+C25-(C$7+F25*C$8)</f>
        <v>8.5150000188150443E-2</v>
      </c>
      <c r="K25">
        <f>+G25</f>
        <v>8.5150000188150443E-2</v>
      </c>
      <c r="O25">
        <f ca="1">+C$11+C$12*$F25</f>
        <v>8.6997538893024279E-2</v>
      </c>
      <c r="Q25" s="2">
        <f>+C25-15018.5</f>
        <v>43094.820780000184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5:D25" name="Range1"/>
  </protectedRanges>
  <phoneticPr fontId="8" type="noConversion"/>
  <hyperlinks>
    <hyperlink ref="H64618" r:id="rId1" display="http://vsolj.cetus-net.org/bulletin.html"/>
    <hyperlink ref="H64611" r:id="rId2" display="https://www.aavso.org/ejaavso"/>
    <hyperlink ref="AP1469" r:id="rId3" display="http://cdsbib.u-strasbg.fr/cgi-bin/cdsbib?1990RMxAA..21..381G"/>
    <hyperlink ref="AP1466" r:id="rId4" display="http://cdsbib.u-strasbg.fr/cgi-bin/cdsbib?1990RMxAA..21..381G"/>
    <hyperlink ref="AP1468" r:id="rId5" display="http://cdsbib.u-strasbg.fr/cgi-bin/cdsbib?1990RMxAA..21..381G"/>
    <hyperlink ref="AP1444" r:id="rId6" display="http://cdsbib.u-strasbg.fr/cgi-bin/cdsbib?1990RMxAA..21..381G"/>
    <hyperlink ref="I64618" r:id="rId7" display="http://vsolj.cetus-net.org/bulletin.html"/>
    <hyperlink ref="AQ1605" r:id="rId8" display="http://cdsbib.u-strasbg.fr/cgi-bin/cdsbib?1990RMxAA..21..381G"/>
    <hyperlink ref="AQ3249" r:id="rId9" display="http://cdsbib.u-strasbg.fr/cgi-bin/cdsbib?1990RMxAA..21..381G"/>
    <hyperlink ref="AQ1606" r:id="rId10" display="http://cdsbib.u-strasbg.fr/cgi-bin/cdsbib?1990RMxAA..21..381G"/>
    <hyperlink ref="H64615" r:id="rId11" display="https://www.aavso.org/ejaavso"/>
    <hyperlink ref="H2456" r:id="rId12" display="http://vsolj.cetus-net.org/bulletin.html"/>
    <hyperlink ref="AP5694" r:id="rId13" display="http://cdsbib.u-strasbg.fr/cgi-bin/cdsbib?1990RMxAA..21..381G"/>
    <hyperlink ref="AP5697" r:id="rId14" display="http://cdsbib.u-strasbg.fr/cgi-bin/cdsbib?1990RMxAA..21..381G"/>
    <hyperlink ref="AP5695" r:id="rId15" display="http://cdsbib.u-strasbg.fr/cgi-bin/cdsbib?1990RMxAA..21..381G"/>
    <hyperlink ref="AP5673" r:id="rId16" display="http://cdsbib.u-strasbg.fr/cgi-bin/cdsbib?1990RMxAA..21..381G"/>
    <hyperlink ref="I2456" r:id="rId17" display="http://vsolj.cetus-net.org/bulletin.html"/>
    <hyperlink ref="AQ5807" r:id="rId18" display="http://cdsbib.u-strasbg.fr/cgi-bin/cdsbib?1990RMxAA..21..381G"/>
    <hyperlink ref="AQ359" r:id="rId19" display="http://cdsbib.u-strasbg.fr/cgi-bin/cdsbib?1990RMxAA..21..381G"/>
    <hyperlink ref="AQ580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2024-01-15T06:32:03Z</dcterms:modified>
</cp:coreProperties>
</file>