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F6DCBD5-1C61-4C41-BF84-CF605BCB5E8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D9" i="1"/>
  <c r="C9" i="1"/>
  <c r="C21" i="1"/>
  <c r="Q21" i="1"/>
  <c r="E22" i="1"/>
  <c r="F22" i="1"/>
  <c r="G22" i="1"/>
  <c r="K22" i="1"/>
  <c r="E23" i="1"/>
  <c r="F23" i="1"/>
  <c r="G23" i="1"/>
  <c r="K23" i="1"/>
  <c r="Q24" i="1"/>
  <c r="Q22" i="1"/>
  <c r="Q23" i="1"/>
  <c r="F16" i="1"/>
  <c r="F17" i="1" s="1"/>
  <c r="E21" i="1"/>
  <c r="F21" i="1"/>
  <c r="C17" i="1"/>
  <c r="G21" i="1"/>
  <c r="I21" i="1"/>
  <c r="C12" i="1"/>
  <c r="C11" i="1"/>
  <c r="O23" i="1" l="1"/>
  <c r="O24" i="1"/>
  <c r="O21" i="1"/>
  <c r="C15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<sst xmlns="http://schemas.openxmlformats.org/spreadsheetml/2006/main" count="55" uniqueCount="51">
  <si>
    <t>PE</t>
  </si>
  <si>
    <t>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</si>
  <si>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</si>
  <si>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</si>
  <si>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</si>
  <si>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</si>
  <si>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</si>
  <si>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</si>
  <si>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</si>
  <si>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</si>
  <si>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</si>
  <si>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</si>
  <si>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</si>
  <si>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</si>
  <si>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</si>
  <si>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</si>
  <si>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</si>
  <si>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</si>
  <si>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</si>
  <si>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</si>
  <si>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</si>
  <si>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</si>
  <si>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</si>
  <si>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</si>
  <si>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</si>
  <si>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</si>
  <si>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</si>
  <si>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</si>
  <si>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</si>
  <si>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</si>
  <si>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</si>
  <si>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</si>
  <si>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</si>
  <si>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</si>
  <si>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</si>
  <si>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</si>
  <si>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</si>
  <si>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</si>
  <si>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</si>
  <si>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</si>
  <si>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</si>
  <si>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</si>
  <si>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</si>
  <si>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V0401 Cam / GSC 4348-1538</t>
  </si>
  <si>
    <t>EW</t>
  </si>
  <si>
    <t>IBVS 6029</t>
  </si>
  <si>
    <t>I:</t>
  </si>
  <si>
    <t>IBVS 6042</t>
  </si>
  <si>
    <t>II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</si>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</sst>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9" fillId="24" borderId="0" xfId="0" applyFont="1" applyFill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V0401 Cam - O-C Diagr.</a:t>
            </a:r>
          </a:p>
        </c:rich>
      </c:tx>
      <c:layout>
        <c:manualLayout>
          <c:xMode val="edge"/>
          <c:yMode val="edge"/>
          <c:x val="0.374130737134909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14089</c:v>
                </c:pt>
                <c:pt idx="2">
                  <c:v>15023.5</c:v>
                </c:pt>
                <c:pt idx="3">
                  <c:v>17622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80-4133-9B15-5A7478CC8F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14089</c:v>
                </c:pt>
                <c:pt idx="2">
                  <c:v>15023.5</c:v>
                </c:pt>
                <c:pt idx="3">
                  <c:v>17622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0.15791000000172062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80-4133-9B15-5A7478CC8F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14089</c:v>
                </c:pt>
                <c:pt idx="2">
                  <c:v>15023.5</c:v>
                </c:pt>
                <c:pt idx="3">
                  <c:v>17622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80-4133-9B15-5A7478CC8F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14089</c:v>
                </c:pt>
                <c:pt idx="2">
                  <c:v>15023.5</c:v>
                </c:pt>
                <c:pt idx="3">
                  <c:v>17622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2.7820000002975576E-2</c:v>
                </c:pt>
                <c:pt idx="2">
                  <c:v>1.9629999995231628E-2</c:v>
                </c:pt>
                <c:pt idx="3">
                  <c:v>-1.3080000004265457E-2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80-4133-9B15-5A7478CC8F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14089</c:v>
                </c:pt>
                <c:pt idx="2">
                  <c:v>15023.5</c:v>
                </c:pt>
                <c:pt idx="3">
                  <c:v>17622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80-4133-9B15-5A7478CC8F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14089</c:v>
                </c:pt>
                <c:pt idx="2">
                  <c:v>15023.5</c:v>
                </c:pt>
                <c:pt idx="3">
                  <c:v>17622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80-4133-9B15-5A7478CC8F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14089</c:v>
                </c:pt>
                <c:pt idx="2">
                  <c:v>15023.5</c:v>
                </c:pt>
                <c:pt idx="3">
                  <c:v>17622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80-4133-9B15-5A7478CC8F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14089</c:v>
                </c:pt>
                <c:pt idx="2">
                  <c:v>15023.5</c:v>
                </c:pt>
                <c:pt idx="3">
                  <c:v>17622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0.1589030675782124</c:v>
                </c:pt>
                <c:pt idx="1">
                  <c:v>2.5251706258587081E-2</c:v>
                </c:pt>
                <c:pt idx="2">
                  <c:v>1.6387147746703079E-2</c:v>
                </c:pt>
                <c:pt idx="3">
                  <c:v>-8.2619215878401431E-3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80-4133-9B15-5A7478CC8FD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14089</c:v>
                </c:pt>
                <c:pt idx="2">
                  <c:v>15023.5</c:v>
                </c:pt>
                <c:pt idx="3">
                  <c:v>17622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80-4133-9B15-5A7478CC8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873872"/>
        <c:axId val="1"/>
      </c:scatterChart>
      <c:valAx>
        <c:axId val="652873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2873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38100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4FFE204-6780-A316-8424-69733B95F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x14ac:dyDescent="0.2">
      <c r="A2" t="s">
        <v>27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8">
        <v>51514.17</v>
      </c>
      <c r="D7" s="29" t="s">
        <v>42</v>
      </c>
    </row>
    <row r="8" spans="1:6" x14ac:dyDescent="0.2">
      <c r="A8" t="s">
        <v>7</v>
      </c>
      <c r="C8" s="8">
        <v>0.31581999999999999</v>
      </c>
      <c r="D8" s="29" t="s">
        <v>42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0.15889832463625847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-9.4858839078480649E-6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57079.541778078405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0.31581051411609212</v>
      </c>
      <c r="E16" s="14" t="s">
        <v>34</v>
      </c>
      <c r="F16" s="15">
        <f ca="1">NOW()+15018.5+$C$5/24</f>
        <v>60324.816660879624</v>
      </c>
    </row>
    <row r="17" spans="1:21" ht="13.5" thickBot="1" x14ac:dyDescent="0.25">
      <c r="A17" s="14" t="s">
        <v>31</v>
      </c>
      <c r="B17" s="10"/>
      <c r="C17" s="10">
        <f>COUNT(C21:C2191)</f>
        <v>4</v>
      </c>
      <c r="E17" s="14" t="s">
        <v>39</v>
      </c>
      <c r="F17" s="15">
        <f ca="1">ROUND(2*(F16-$C$7)/$C$8,0)/2+F15</f>
        <v>27898.5</v>
      </c>
    </row>
    <row r="18" spans="1:21" ht="14.25" thickTop="1" thickBot="1" x14ac:dyDescent="0.25">
      <c r="A18" s="16" t="s">
        <v>9</v>
      </c>
      <c r="B18" s="10"/>
      <c r="C18" s="19">
        <f ca="1">+C15</f>
        <v>57079.541778078405</v>
      </c>
      <c r="D18" s="20">
        <f ca="1">+C16</f>
        <v>0.31581051411609212</v>
      </c>
      <c r="E18" s="14" t="s">
        <v>40</v>
      </c>
      <c r="F18" s="23">
        <f ca="1">ROUND(2*(F16-$C$15)/$C$16,0)/2+F15</f>
        <v>10277</v>
      </c>
    </row>
    <row r="19" spans="1:21" ht="13.5" thickTop="1" x14ac:dyDescent="0.2">
      <c r="E19" s="14" t="s">
        <v>35</v>
      </c>
      <c r="F19" s="18">
        <f ca="1">+$C$15+$C$16*F18-15018.5-$C$5/24</f>
        <v>45307.022264982821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49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t="s">
        <v>42</v>
      </c>
      <c r="C21" s="8">
        <f>C7</f>
        <v>51514.17</v>
      </c>
      <c r="D21" s="8" t="s">
        <v>17</v>
      </c>
      <c r="E21">
        <f>+(C21-C$7)/C$8</f>
        <v>0</v>
      </c>
      <c r="F21" s="30">
        <f>ROUND(2*E21,0)/2-0.5</f>
        <v>-0.5</v>
      </c>
      <c r="G21">
        <f>+C21-(C$7+F21*C$8)</f>
        <v>0.15791000000172062</v>
      </c>
      <c r="I21">
        <f>+G21</f>
        <v>0.15791000000172062</v>
      </c>
      <c r="O21">
        <f ca="1">+C$11+C$12*$F21</f>
        <v>0.1589030675782124</v>
      </c>
      <c r="Q21" s="2">
        <f>+C21-15018.5</f>
        <v>36495.67</v>
      </c>
    </row>
    <row r="22" spans="1:21" x14ac:dyDescent="0.2">
      <c r="A22" s="31" t="s">
        <v>45</v>
      </c>
      <c r="B22" s="32" t="s">
        <v>46</v>
      </c>
      <c r="C22" s="31">
        <v>55963.785799999998</v>
      </c>
      <c r="D22" s="31">
        <v>2E-3</v>
      </c>
      <c r="E22">
        <f>+(C22-C$7)/C$8</f>
        <v>14089.088088151479</v>
      </c>
      <c r="F22">
        <f>ROUND(2*E22,0)/2</f>
        <v>14089</v>
      </c>
      <c r="G22">
        <f>+C22-(C$7+F22*C$8)</f>
        <v>2.7820000002975576E-2</v>
      </c>
      <c r="K22">
        <f>+G22</f>
        <v>2.7820000002975576E-2</v>
      </c>
      <c r="O22">
        <f ca="1">+C$11+C$12*$F22</f>
        <v>2.5251706258587081E-2</v>
      </c>
      <c r="Q22" s="2">
        <f>+C22-15018.5</f>
        <v>40945.285799999998</v>
      </c>
    </row>
    <row r="23" spans="1:21" x14ac:dyDescent="0.2">
      <c r="A23" s="33" t="s">
        <v>47</v>
      </c>
      <c r="B23" s="32" t="s">
        <v>48</v>
      </c>
      <c r="C23" s="31">
        <v>56258.911399999997</v>
      </c>
      <c r="D23" s="31">
        <v>4.0000000000000002E-4</v>
      </c>
      <c r="E23">
        <f>+(C23-C$7)/C$8</f>
        <v>15023.562155658283</v>
      </c>
      <c r="F23">
        <f>ROUND(2*E23,0)/2</f>
        <v>15023.5</v>
      </c>
      <c r="G23">
        <f>+C23-(C$7+F23*C$8)</f>
        <v>1.9629999995231628E-2</v>
      </c>
      <c r="K23">
        <f>+G23</f>
        <v>1.9629999995231628E-2</v>
      </c>
      <c r="O23">
        <f ca="1">+C$11+C$12*$F23</f>
        <v>1.6387147746703079E-2</v>
      </c>
      <c r="Q23" s="2">
        <f>+C23-15018.5</f>
        <v>41240.411399999997</v>
      </c>
    </row>
    <row r="24" spans="1:21" x14ac:dyDescent="0.2">
      <c r="A24" s="34" t="s">
        <v>50</v>
      </c>
      <c r="B24" s="35" t="s">
        <v>1</v>
      </c>
      <c r="C24" s="36">
        <v>57079.536959999998</v>
      </c>
      <c r="D24" s="36">
        <v>6.9999999999999999E-4</v>
      </c>
      <c r="E24">
        <f>+(C24-C$7)/C$8</f>
        <v>17621.958584003543</v>
      </c>
      <c r="F24">
        <f>ROUND(2*E24,0)/2</f>
        <v>17622</v>
      </c>
      <c r="G24">
        <f>+C24-(C$7+F24*C$8)</f>
        <v>-1.3080000004265457E-2</v>
      </c>
      <c r="K24">
        <f>+G24</f>
        <v>-1.3080000004265457E-2</v>
      </c>
      <c r="O24">
        <f ca="1">+C$11+C$12*$F24</f>
        <v>-8.2619215878401431E-3</v>
      </c>
      <c r="Q24" s="2">
        <f>+C24-15018.5</f>
        <v>42061.036959999998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566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2024-01-15T06:35:59Z</dcterms:modified>
</cp:coreProperties>
</file>