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17BCA38-9CF1-42D6-B582-22CB64D90A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 s="1"/>
  <c r="G27" i="1" s="1"/>
  <c r="U27" i="1" s="1"/>
  <c r="Q27" i="1"/>
  <c r="Q26" i="1"/>
  <c r="E26" i="1"/>
  <c r="F26" i="1" s="1"/>
  <c r="G26" i="1" s="1"/>
  <c r="K26" i="1" s="1"/>
  <c r="E24" i="1"/>
  <c r="F24" i="1" s="1"/>
  <c r="G24" i="1" s="1"/>
  <c r="K24" i="1" s="1"/>
  <c r="D9" i="1"/>
  <c r="C9" i="1"/>
  <c r="Q24" i="1"/>
  <c r="E25" i="1"/>
  <c r="F25" i="1"/>
  <c r="G25" i="1" s="1"/>
  <c r="K25" i="1" s="1"/>
  <c r="E22" i="1"/>
  <c r="F22" i="1"/>
  <c r="G22" i="1" s="1"/>
  <c r="K22" i="1" s="1"/>
  <c r="E23" i="1"/>
  <c r="F23" i="1"/>
  <c r="G23" i="1" s="1"/>
  <c r="K23" i="1" s="1"/>
  <c r="Q25" i="1"/>
  <c r="Q23" i="1"/>
  <c r="Q22" i="1"/>
  <c r="C21" i="1"/>
  <c r="E21" i="1"/>
  <c r="F21" i="1"/>
  <c r="G21" i="1" s="1"/>
  <c r="I21" i="1" s="1"/>
  <c r="F16" i="1"/>
  <c r="F17" i="1" s="1"/>
  <c r="C17" i="1"/>
  <c r="Q21" i="1"/>
  <c r="C11" i="1"/>
  <c r="C12" i="1"/>
  <c r="O27" i="1" l="1"/>
  <c r="C16" i="1"/>
  <c r="D18" i="1" s="1"/>
  <c r="C15" i="1"/>
  <c r="O23" i="1"/>
  <c r="O25" i="1"/>
  <c r="O24" i="1"/>
  <c r="O26" i="1"/>
  <c r="O21" i="1"/>
  <c r="O22" i="1"/>
  <c r="F18" i="1" l="1"/>
  <c r="F19" i="1" s="1"/>
  <c r="C18" i="1"/>
</calcChain>
</file>

<file path=xl/sharedStrings.xml><?xml version="1.0" encoding="utf-8"?>
<sst xmlns="http://schemas.openxmlformats.org/spreadsheetml/2006/main" count="58" uniqueCount="53">
  <si>
    <t>II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</si>
  <si>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</si>
  <si>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</si>
  <si>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</si>
  <si>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</si>
  <si>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</si>
  <si>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</si>
  <si>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</si>
  <si>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</si>
  <si>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</si>
  <si>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</si>
  <si>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</si>
  <si>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</si>
  <si>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</si>
  <si>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</si>
  <si>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</si>
  <si>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</si>
  <si>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</si>
  <si>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</si>
  <si>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</si>
  <si>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</si>
  <si>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</si>
  <si>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</si>
  <si>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</si>
  <si>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</si>
  <si>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</si>
  <si>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</si>
  <si>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</si>
  <si>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</si>
  <si>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</si>
  <si>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</si>
  <si>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</si>
  <si>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</si>
  <si>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</si>
  <si>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</si>
  <si>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</si>
  <si>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</si>
  <si>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</si>
  <si>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</si>
  <si>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V0405 Cam / GSC 4089-1206</t>
  </si>
  <si>
    <t>BRNO</t>
  </si>
  <si>
    <t>OEJV 0160</t>
  </si>
  <si>
    <t>I</t>
  </si>
  <si>
    <t>EW</t>
  </si>
  <si>
    <t>IBVS 6131</t>
  </si>
  <si>
    <t>pg</t>
  </si>
  <si>
    <t>vis</t>
  </si>
  <si>
    <t>PE</t>
  </si>
  <si>
    <t>CCD</t>
  </si>
  <si>
    <t>OEJV 0179</t>
  </si>
  <si>
    <t>IBVS 6234</t>
  </si>
  <si>
    <t>RHN 2021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</si>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</sst>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3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20" fillId="0" borderId="0"/>
    <xf numFmtId="0" fontId="20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5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0" fillId="0" borderId="5" xfId="0" applyBorder="1">
      <alignment vertical="top"/>
    </xf>
    <xf numFmtId="0" fontId="10" fillId="24" borderId="0" xfId="0" applyFont="1" applyFill="1" applyAlignment="1"/>
    <xf numFmtId="0" fontId="30" fillId="0" borderId="0" xfId="41" applyFont="1"/>
    <xf numFmtId="0" fontId="30" fillId="0" borderId="0" xfId="41" applyFont="1" applyAlignment="1">
      <alignment horizontal="center"/>
    </xf>
    <xf numFmtId="0" fontId="30" fillId="0" borderId="0" xfId="41" applyFont="1" applyAlignment="1">
      <alignment horizontal="left"/>
    </xf>
    <xf numFmtId="0" fontId="31" fillId="0" borderId="0" xfId="0" applyFont="1">
      <alignment vertical="top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2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/>
    <xf numFmtId="0" fontId="5" fillId="0" borderId="0" xfId="0" applyFont="1" applyAlignment="1">
      <alignment horizontal="left"/>
    </xf>
    <xf numFmtId="14" fontId="5" fillId="0" borderId="0" xfId="0" applyNumberFormat="1" applyFont="1" applyAlignment="1"/>
    <xf numFmtId="0" fontId="4" fillId="0" borderId="0" xfId="0" applyFont="1" applyAlignment="1"/>
    <xf numFmtId="165" fontId="32" fillId="0" borderId="0" xfId="0" applyNumberFormat="1" applyFont="1" applyAlignment="1">
      <alignment horizontal="left"/>
    </xf>
    <xf numFmtId="0" fontId="3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0" fillId="0" borderId="0" xfId="0" applyFont="1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V0405 Cam - O-C Diagr.</a:t>
            </a:r>
          </a:p>
        </c:rich>
      </c:tx>
      <c:layout>
        <c:manualLayout>
          <c:xMode val="edge"/>
          <c:yMode val="edge"/>
          <c:x val="0.3741307371349095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00139082058414"/>
          <c:y val="0.14035127795846455"/>
          <c:w val="0.835883171070931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11411.5</c:v>
                </c:pt>
                <c:pt idx="2">
                  <c:v>14534</c:v>
                </c:pt>
                <c:pt idx="3">
                  <c:v>15427.5</c:v>
                </c:pt>
                <c:pt idx="4">
                  <c:v>17504</c:v>
                </c:pt>
                <c:pt idx="5">
                  <c:v>20569.5</c:v>
                </c:pt>
                <c:pt idx="6">
                  <c:v>20570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6E-41BD-B609-06218912115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11411.5</c:v>
                </c:pt>
                <c:pt idx="2">
                  <c:v>14534</c:v>
                </c:pt>
                <c:pt idx="3">
                  <c:v>15427.5</c:v>
                </c:pt>
                <c:pt idx="4">
                  <c:v>17504</c:v>
                </c:pt>
                <c:pt idx="5">
                  <c:v>20569.5</c:v>
                </c:pt>
                <c:pt idx="6">
                  <c:v>20570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6E-41BD-B609-06218912115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11411.5</c:v>
                </c:pt>
                <c:pt idx="2">
                  <c:v>14534</c:v>
                </c:pt>
                <c:pt idx="3">
                  <c:v>15427.5</c:v>
                </c:pt>
                <c:pt idx="4">
                  <c:v>17504</c:v>
                </c:pt>
                <c:pt idx="5">
                  <c:v>20569.5</c:v>
                </c:pt>
                <c:pt idx="6">
                  <c:v>20570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A6E-41BD-B609-06218912115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11411.5</c:v>
                </c:pt>
                <c:pt idx="2">
                  <c:v>14534</c:v>
                </c:pt>
                <c:pt idx="3">
                  <c:v>15427.5</c:v>
                </c:pt>
                <c:pt idx="4">
                  <c:v>17504</c:v>
                </c:pt>
                <c:pt idx="5">
                  <c:v>20569.5</c:v>
                </c:pt>
                <c:pt idx="6">
                  <c:v>20570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0.20013499999186024</c:v>
                </c:pt>
                <c:pt idx="2">
                  <c:v>0.24799999999959255</c:v>
                </c:pt>
                <c:pt idx="3">
                  <c:v>0.25254499999573454</c:v>
                </c:pt>
                <c:pt idx="4">
                  <c:v>0.26279999999678694</c:v>
                </c:pt>
                <c:pt idx="5">
                  <c:v>0.27877499999885913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A6E-41BD-B609-06218912115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11411.5</c:v>
                </c:pt>
                <c:pt idx="2">
                  <c:v>14534</c:v>
                </c:pt>
                <c:pt idx="3">
                  <c:v>15427.5</c:v>
                </c:pt>
                <c:pt idx="4">
                  <c:v>17504</c:v>
                </c:pt>
                <c:pt idx="5">
                  <c:v>20569.5</c:v>
                </c:pt>
                <c:pt idx="6">
                  <c:v>20570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A6E-41BD-B609-06218912115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11411.5</c:v>
                </c:pt>
                <c:pt idx="2">
                  <c:v>14534</c:v>
                </c:pt>
                <c:pt idx="3">
                  <c:v>15427.5</c:v>
                </c:pt>
                <c:pt idx="4">
                  <c:v>17504</c:v>
                </c:pt>
                <c:pt idx="5">
                  <c:v>20569.5</c:v>
                </c:pt>
                <c:pt idx="6">
                  <c:v>20570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A6E-41BD-B609-06218912115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11411.5</c:v>
                </c:pt>
                <c:pt idx="2">
                  <c:v>14534</c:v>
                </c:pt>
                <c:pt idx="3">
                  <c:v>15427.5</c:v>
                </c:pt>
                <c:pt idx="4">
                  <c:v>17504</c:v>
                </c:pt>
                <c:pt idx="5">
                  <c:v>20569.5</c:v>
                </c:pt>
                <c:pt idx="6">
                  <c:v>20570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A6E-41BD-B609-06218912115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11411.5</c:v>
                </c:pt>
                <c:pt idx="2">
                  <c:v>14534</c:v>
                </c:pt>
                <c:pt idx="3">
                  <c:v>15427.5</c:v>
                </c:pt>
                <c:pt idx="4">
                  <c:v>17504</c:v>
                </c:pt>
                <c:pt idx="5">
                  <c:v>20569.5</c:v>
                </c:pt>
                <c:pt idx="6">
                  <c:v>20570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0.26733649939134019</c:v>
                </c:pt>
                <c:pt idx="1">
                  <c:v>0.25665170130886811</c:v>
                </c:pt>
                <c:pt idx="2">
                  <c:v>0.25372804692403539</c:v>
                </c:pt>
                <c:pt idx="3">
                  <c:v>0.25289144638189026</c:v>
                </c:pt>
                <c:pt idx="4">
                  <c:v>0.2509471811040343</c:v>
                </c:pt>
                <c:pt idx="5">
                  <c:v>0.24807689687130258</c:v>
                </c:pt>
                <c:pt idx="6">
                  <c:v>0.24807642871207364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A6E-41BD-B609-06218912115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11411.5</c:v>
                </c:pt>
                <c:pt idx="2">
                  <c:v>14534</c:v>
                </c:pt>
                <c:pt idx="3">
                  <c:v>15427.5</c:v>
                </c:pt>
                <c:pt idx="4">
                  <c:v>17504</c:v>
                </c:pt>
                <c:pt idx="5">
                  <c:v>20569.5</c:v>
                </c:pt>
                <c:pt idx="6">
                  <c:v>20570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6">
                  <c:v>0.21160000000236323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A6E-41BD-B609-062189121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4768848"/>
        <c:axId val="1"/>
      </c:scatterChart>
      <c:valAx>
        <c:axId val="734768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55771905424197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47688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04867872044508"/>
          <c:y val="0.92397937099967764"/>
          <c:w val="0.660639777468706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18</xdr:col>
      <xdr:colOff>28575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3AC96C9-62CF-AB3F-EC6F-505707190D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39</v>
      </c>
    </row>
    <row r="2" spans="1:6" x14ac:dyDescent="0.2">
      <c r="A2" t="s">
        <v>24</v>
      </c>
      <c r="B2" s="29" t="s">
        <v>43</v>
      </c>
      <c r="C2" s="2"/>
      <c r="D2" s="2"/>
    </row>
    <row r="3" spans="1:6" ht="13.5" thickBot="1" x14ac:dyDescent="0.25"/>
    <row r="4" spans="1:6" ht="14.25" thickTop="1" thickBot="1" x14ac:dyDescent="0.25">
      <c r="A4" s="4" t="s">
        <v>1</v>
      </c>
      <c r="C4" s="26" t="s">
        <v>38</v>
      </c>
      <c r="D4" s="27" t="s">
        <v>38</v>
      </c>
    </row>
    <row r="5" spans="1:6" ht="13.5" thickTop="1" x14ac:dyDescent="0.2">
      <c r="A5" s="8" t="s">
        <v>29</v>
      </c>
      <c r="B5" s="9"/>
      <c r="C5" s="10">
        <v>-9.5</v>
      </c>
      <c r="D5" s="9" t="s">
        <v>30</v>
      </c>
    </row>
    <row r="6" spans="1:6" x14ac:dyDescent="0.2">
      <c r="A6" s="4" t="s">
        <v>2</v>
      </c>
    </row>
    <row r="7" spans="1:6" x14ac:dyDescent="0.2">
      <c r="A7" t="s">
        <v>3</v>
      </c>
      <c r="C7" s="46">
        <v>51517.885000000002</v>
      </c>
      <c r="D7" s="28" t="s">
        <v>40</v>
      </c>
    </row>
    <row r="8" spans="1:6" x14ac:dyDescent="0.2">
      <c r="A8" t="s">
        <v>4</v>
      </c>
      <c r="C8" s="47">
        <v>0.37475000000000003</v>
      </c>
      <c r="D8" s="28" t="s">
        <v>40</v>
      </c>
    </row>
    <row r="9" spans="1:6" x14ac:dyDescent="0.2">
      <c r="A9" s="23" t="s">
        <v>33</v>
      </c>
      <c r="B9" s="24">
        <v>23</v>
      </c>
      <c r="C9" s="21" t="str">
        <f>"F"&amp;B9</f>
        <v>F23</v>
      </c>
      <c r="D9" s="22" t="str">
        <f>"G"&amp;B9</f>
        <v>G23</v>
      </c>
    </row>
    <row r="10" spans="1:6" ht="13.5" thickBot="1" x14ac:dyDescent="0.25">
      <c r="A10" s="9"/>
      <c r="B10" s="9"/>
      <c r="C10" s="3" t="s">
        <v>20</v>
      </c>
      <c r="D10" s="3" t="s">
        <v>21</v>
      </c>
      <c r="E10" s="9"/>
    </row>
    <row r="11" spans="1:6" x14ac:dyDescent="0.2">
      <c r="A11" s="9" t="s">
        <v>16</v>
      </c>
      <c r="B11" s="9"/>
      <c r="C11" s="20">
        <f ca="1">INTERCEPT(INDIRECT($D$9):G992,INDIRECT($C$9):F992)</f>
        <v>0.26733649939134019</v>
      </c>
      <c r="D11" s="2"/>
      <c r="E11" s="9"/>
    </row>
    <row r="12" spans="1:6" x14ac:dyDescent="0.2">
      <c r="A12" s="9" t="s">
        <v>17</v>
      </c>
      <c r="B12" s="9"/>
      <c r="C12" s="20">
        <f ca="1">SLOPE(INDIRECT($D$9):G992,INDIRECT($C$9):F992)</f>
        <v>-9.3631845791281276E-7</v>
      </c>
      <c r="D12" s="2"/>
      <c r="E12" s="9"/>
    </row>
    <row r="13" spans="1:6" x14ac:dyDescent="0.2">
      <c r="A13" s="9" t="s">
        <v>19</v>
      </c>
      <c r="B13" s="9"/>
      <c r="C13" s="2" t="s">
        <v>14</v>
      </c>
    </row>
    <row r="14" spans="1:6" x14ac:dyDescent="0.2">
      <c r="A14" s="9"/>
      <c r="B14" s="9"/>
      <c r="C14" s="9"/>
    </row>
    <row r="15" spans="1:6" x14ac:dyDescent="0.2">
      <c r="A15" s="11" t="s">
        <v>18</v>
      </c>
      <c r="B15" s="9"/>
      <c r="C15" s="12">
        <f ca="1">(C7+C11)+(C8+C12)*INT(MAX(F21:F3533))</f>
        <v>59226.74057642871</v>
      </c>
      <c r="E15" s="13" t="s">
        <v>35</v>
      </c>
      <c r="F15" s="10">
        <v>1</v>
      </c>
    </row>
    <row r="16" spans="1:6" x14ac:dyDescent="0.2">
      <c r="A16" s="15" t="s">
        <v>5</v>
      </c>
      <c r="B16" s="9"/>
      <c r="C16" s="16">
        <f ca="1">+C8+C12</f>
        <v>0.37474906368154209</v>
      </c>
      <c r="E16" s="13" t="s">
        <v>31</v>
      </c>
      <c r="F16" s="14">
        <f ca="1">NOW()+15018.5+$C$5/24</f>
        <v>60367.572613541663</v>
      </c>
    </row>
    <row r="17" spans="1:21" ht="13.5" thickBot="1" x14ac:dyDescent="0.25">
      <c r="A17" s="13" t="s">
        <v>28</v>
      </c>
      <c r="B17" s="9"/>
      <c r="C17" s="9">
        <f>COUNT(C21:C2191)</f>
        <v>7</v>
      </c>
      <c r="E17" s="13" t="s">
        <v>36</v>
      </c>
      <c r="F17" s="14">
        <f ca="1">ROUND(2*(F16-$C$7)/$C$8,0)/2+F15</f>
        <v>23616</v>
      </c>
    </row>
    <row r="18" spans="1:21" ht="14.25" thickTop="1" thickBot="1" x14ac:dyDescent="0.25">
      <c r="A18" s="15" t="s">
        <v>6</v>
      </c>
      <c r="B18" s="9"/>
      <c r="C18" s="18">
        <f ca="1">+C15</f>
        <v>59226.74057642871</v>
      </c>
      <c r="D18" s="19">
        <f ca="1">+C16</f>
        <v>0.37474906368154209</v>
      </c>
      <c r="E18" s="13" t="s">
        <v>37</v>
      </c>
      <c r="F18" s="22">
        <f ca="1">ROUND(2*(F16-$C$15)/$C$16,0)/2+F15</f>
        <v>3045.5</v>
      </c>
    </row>
    <row r="19" spans="1:21" ht="13.5" thickTop="1" x14ac:dyDescent="0.2">
      <c r="E19" s="13" t="s">
        <v>32</v>
      </c>
      <c r="F19" s="17">
        <f ca="1">+$C$15+$C$16*F18-15018.5-$C$5/24</f>
        <v>45349.934683204185</v>
      </c>
    </row>
    <row r="20" spans="1:21" ht="13.5" thickBot="1" x14ac:dyDescent="0.25">
      <c r="A20" s="3" t="s">
        <v>7</v>
      </c>
      <c r="B20" s="3" t="s">
        <v>8</v>
      </c>
      <c r="C20" s="3" t="s">
        <v>9</v>
      </c>
      <c r="D20" s="3" t="s">
        <v>13</v>
      </c>
      <c r="E20" s="3" t="s">
        <v>10</v>
      </c>
      <c r="F20" s="3" t="s">
        <v>11</v>
      </c>
      <c r="G20" s="3" t="s">
        <v>12</v>
      </c>
      <c r="H20" s="6" t="s">
        <v>45</v>
      </c>
      <c r="I20" s="6" t="s">
        <v>46</v>
      </c>
      <c r="J20" s="6" t="s">
        <v>47</v>
      </c>
      <c r="K20" s="6" t="s">
        <v>48</v>
      </c>
      <c r="L20" s="6" t="s">
        <v>25</v>
      </c>
      <c r="M20" s="6" t="s">
        <v>26</v>
      </c>
      <c r="N20" s="6" t="s">
        <v>27</v>
      </c>
      <c r="O20" s="6" t="s">
        <v>23</v>
      </c>
      <c r="P20" s="5" t="s">
        <v>22</v>
      </c>
      <c r="Q20" s="3" t="s">
        <v>15</v>
      </c>
      <c r="U20" s="25" t="s">
        <v>34</v>
      </c>
    </row>
    <row r="21" spans="1:21" s="38" customFormat="1" x14ac:dyDescent="0.2">
      <c r="A21" s="28" t="s">
        <v>40</v>
      </c>
      <c r="B21" s="44"/>
      <c r="C21" s="39">
        <f>C$7</f>
        <v>51517.885000000002</v>
      </c>
      <c r="D21" s="39" t="s">
        <v>14</v>
      </c>
      <c r="E21" s="38">
        <f t="shared" ref="E21:E27" si="0">+(C21-C$7)/C$8</f>
        <v>0</v>
      </c>
      <c r="F21" s="38">
        <f>ROUND(2*E21,0)/2</f>
        <v>0</v>
      </c>
      <c r="G21" s="38">
        <f t="shared" ref="G21:G27" si="1">+C21-(C$7+F21*C$8)</f>
        <v>0</v>
      </c>
      <c r="I21" s="38">
        <f>+G21</f>
        <v>0</v>
      </c>
      <c r="O21" s="38">
        <f t="shared" ref="O21:O27" ca="1" si="2">+C$11+C$12*$F21</f>
        <v>0.26733649939134019</v>
      </c>
      <c r="Q21" s="40">
        <f t="shared" ref="Q21:Q27" si="3">+C21-15018.5</f>
        <v>36499.385000000002</v>
      </c>
    </row>
    <row r="22" spans="1:21" s="38" customFormat="1" x14ac:dyDescent="0.2">
      <c r="A22" s="34" t="s">
        <v>41</v>
      </c>
      <c r="B22" s="35" t="s">
        <v>42</v>
      </c>
      <c r="C22" s="36">
        <v>55794.544759999997</v>
      </c>
      <c r="D22" s="36">
        <v>5.0000000000000001E-4</v>
      </c>
      <c r="E22" s="38">
        <f t="shared" si="0"/>
        <v>11412.03404936623</v>
      </c>
      <c r="F22" s="30">
        <f t="shared" ref="F22:F27" si="4">ROUND(2*E22,0)/2-0.5</f>
        <v>11411.5</v>
      </c>
      <c r="G22" s="38">
        <f t="shared" si="1"/>
        <v>0.20013499999186024</v>
      </c>
      <c r="K22" s="38">
        <f>+G22</f>
        <v>0.20013499999186024</v>
      </c>
      <c r="O22" s="38">
        <f t="shared" ca="1" si="2"/>
        <v>0.25665170130886811</v>
      </c>
      <c r="Q22" s="40">
        <f t="shared" si="3"/>
        <v>40776.044759999997</v>
      </c>
    </row>
    <row r="23" spans="1:21" s="38" customFormat="1" x14ac:dyDescent="0.2">
      <c r="A23" s="41" t="s">
        <v>44</v>
      </c>
      <c r="B23" s="44"/>
      <c r="C23" s="39">
        <v>56964.749499999998</v>
      </c>
      <c r="D23" s="39">
        <v>4.0000000000000002E-4</v>
      </c>
      <c r="E23" s="38">
        <f t="shared" si="0"/>
        <v>14534.661774516333</v>
      </c>
      <c r="F23" s="30">
        <f t="shared" si="4"/>
        <v>14534</v>
      </c>
      <c r="G23" s="38">
        <f t="shared" si="1"/>
        <v>0.24799999999959255</v>
      </c>
      <c r="K23" s="38">
        <f>+G23</f>
        <v>0.24799999999959255</v>
      </c>
      <c r="O23" s="38">
        <f t="shared" ca="1" si="2"/>
        <v>0.25372804692403539</v>
      </c>
      <c r="Q23" s="40">
        <f t="shared" si="3"/>
        <v>41946.249499999998</v>
      </c>
    </row>
    <row r="24" spans="1:21" s="38" customFormat="1" x14ac:dyDescent="0.2">
      <c r="A24" s="31" t="s">
        <v>49</v>
      </c>
      <c r="B24" s="32" t="s">
        <v>0</v>
      </c>
      <c r="C24" s="33">
        <v>57299.59317</v>
      </c>
      <c r="D24" s="33">
        <v>1E-3</v>
      </c>
      <c r="E24" s="38">
        <f t="shared" si="0"/>
        <v>15428.173902601728</v>
      </c>
      <c r="F24" s="30">
        <f t="shared" si="4"/>
        <v>15427.5</v>
      </c>
      <c r="G24" s="38">
        <f t="shared" si="1"/>
        <v>0.25254499999573454</v>
      </c>
      <c r="K24" s="38">
        <f>+G24</f>
        <v>0.25254499999573454</v>
      </c>
      <c r="O24" s="38">
        <f t="shared" ca="1" si="2"/>
        <v>0.25289144638189026</v>
      </c>
      <c r="Q24" s="40">
        <f t="shared" si="3"/>
        <v>42281.09317</v>
      </c>
    </row>
    <row r="25" spans="1:21" s="38" customFormat="1" x14ac:dyDescent="0.2">
      <c r="A25" s="41" t="s">
        <v>50</v>
      </c>
      <c r="B25" s="44"/>
      <c r="C25" s="39">
        <v>58077.771800000002</v>
      </c>
      <c r="D25" s="39">
        <v>4.0000000000000002E-4</v>
      </c>
      <c r="E25" s="38">
        <f t="shared" si="0"/>
        <v>17504.701267511675</v>
      </c>
      <c r="F25" s="30">
        <f t="shared" si="4"/>
        <v>17504</v>
      </c>
      <c r="G25" s="38">
        <f t="shared" si="1"/>
        <v>0.26279999999678694</v>
      </c>
      <c r="K25" s="38">
        <f>+G25</f>
        <v>0.26279999999678694</v>
      </c>
      <c r="O25" s="38">
        <f t="shared" ca="1" si="2"/>
        <v>0.2509471811040343</v>
      </c>
      <c r="Q25" s="40">
        <f t="shared" si="3"/>
        <v>43059.271800000002</v>
      </c>
    </row>
    <row r="26" spans="1:21" s="38" customFormat="1" x14ac:dyDescent="0.2">
      <c r="A26" s="41" t="s">
        <v>51</v>
      </c>
      <c r="B26" s="44"/>
      <c r="C26" s="39">
        <v>59226.583899999998</v>
      </c>
      <c r="D26" s="39">
        <v>2.9999999999999997E-4</v>
      </c>
      <c r="E26" s="38">
        <f t="shared" si="0"/>
        <v>20570.243895930609</v>
      </c>
      <c r="F26" s="30">
        <f t="shared" si="4"/>
        <v>20569.5</v>
      </c>
      <c r="G26" s="38">
        <f t="shared" si="1"/>
        <v>0.27877499999885913</v>
      </c>
      <c r="K26" s="38">
        <f>+G26</f>
        <v>0.27877499999885913</v>
      </c>
      <c r="O26" s="38">
        <f t="shared" ca="1" si="2"/>
        <v>0.24807689687130258</v>
      </c>
      <c r="Q26" s="40">
        <f t="shared" si="3"/>
        <v>44208.083899999998</v>
      </c>
    </row>
    <row r="27" spans="1:21" s="38" customFormat="1" x14ac:dyDescent="0.2">
      <c r="A27" s="37" t="s">
        <v>52</v>
      </c>
      <c r="B27" s="45" t="s">
        <v>0</v>
      </c>
      <c r="C27" s="42">
        <v>59226.704100000003</v>
      </c>
      <c r="D27" s="43">
        <v>2.9999999999999997E-4</v>
      </c>
      <c r="E27" s="38">
        <f t="shared" si="0"/>
        <v>20570.564643095397</v>
      </c>
      <c r="F27" s="38">
        <f t="shared" si="4"/>
        <v>20570</v>
      </c>
      <c r="G27" s="38">
        <f t="shared" si="1"/>
        <v>0.21160000000236323</v>
      </c>
      <c r="O27" s="38">
        <f t="shared" ca="1" si="2"/>
        <v>0.24807642871207364</v>
      </c>
      <c r="Q27" s="40">
        <f t="shared" si="3"/>
        <v>44208.204100000003</v>
      </c>
      <c r="U27" s="38">
        <f>+G27</f>
        <v>0.21160000000236323</v>
      </c>
    </row>
    <row r="28" spans="1:21" s="38" customFormat="1" x14ac:dyDescent="0.2">
      <c r="B28" s="44"/>
      <c r="C28" s="39"/>
      <c r="D28" s="39"/>
      <c r="Q28" s="40"/>
    </row>
    <row r="29" spans="1:21" s="38" customFormat="1" x14ac:dyDescent="0.2">
      <c r="B29" s="44"/>
      <c r="C29" s="39"/>
      <c r="D29" s="39"/>
      <c r="Q29" s="40"/>
    </row>
    <row r="30" spans="1:21" s="38" customFormat="1" x14ac:dyDescent="0.2">
      <c r="B30" s="44"/>
      <c r="C30" s="39"/>
      <c r="D30" s="39"/>
      <c r="Q30" s="40"/>
    </row>
    <row r="31" spans="1:21" s="38" customFormat="1" x14ac:dyDescent="0.2">
      <c r="B31" s="44"/>
      <c r="C31" s="39"/>
      <c r="D31" s="39"/>
      <c r="Q31" s="40"/>
    </row>
    <row r="32" spans="1:21" s="38" customFormat="1" x14ac:dyDescent="0.2">
      <c r="B32" s="44"/>
      <c r="C32" s="39"/>
      <c r="D32" s="39"/>
      <c r="Q32" s="40"/>
    </row>
    <row r="33" spans="2:17" s="38" customFormat="1" x14ac:dyDescent="0.2">
      <c r="B33" s="44"/>
      <c r="C33" s="39"/>
      <c r="D33" s="39"/>
      <c r="Q33" s="40"/>
    </row>
    <row r="34" spans="2:17" s="38" customFormat="1" x14ac:dyDescent="0.2">
      <c r="B34" s="44"/>
      <c r="C34" s="39"/>
      <c r="D34" s="39"/>
    </row>
    <row r="35" spans="2:17" s="38" customFormat="1" x14ac:dyDescent="0.2">
      <c r="B35" s="44"/>
      <c r="C35" s="39"/>
      <c r="D35" s="39"/>
    </row>
    <row r="36" spans="2:17" s="38" customFormat="1" x14ac:dyDescent="0.2">
      <c r="B36" s="44"/>
      <c r="C36" s="39"/>
      <c r="D36" s="39"/>
    </row>
    <row r="37" spans="2:17" s="38" customFormat="1" x14ac:dyDescent="0.2">
      <c r="B37" s="44"/>
      <c r="C37" s="39"/>
      <c r="D37" s="39"/>
    </row>
    <row r="38" spans="2:17" s="38" customFormat="1" x14ac:dyDescent="0.2">
      <c r="B38" s="44"/>
      <c r="C38" s="39"/>
      <c r="D38" s="39"/>
    </row>
    <row r="39" spans="2:17" s="38" customFormat="1" x14ac:dyDescent="0.2">
      <c r="B39" s="44"/>
      <c r="C39" s="39"/>
      <c r="D39" s="39"/>
    </row>
    <row r="40" spans="2:17" s="38" customFormat="1" x14ac:dyDescent="0.2">
      <c r="B40" s="44"/>
      <c r="C40" s="39"/>
      <c r="D40" s="39"/>
    </row>
    <row r="41" spans="2:17" x14ac:dyDescent="0.2">
      <c r="B41" s="2"/>
      <c r="C41" s="7"/>
      <c r="D41" s="7"/>
    </row>
    <row r="42" spans="2:17" x14ac:dyDescent="0.2">
      <c r="B42" s="2"/>
      <c r="C42" s="7"/>
      <c r="D42" s="7"/>
    </row>
    <row r="43" spans="2:17" x14ac:dyDescent="0.2">
      <c r="C43" s="7"/>
      <c r="D43" s="7"/>
    </row>
    <row r="44" spans="2:17" x14ac:dyDescent="0.2">
      <c r="C44" s="7"/>
      <c r="D44" s="7"/>
    </row>
    <row r="45" spans="2:17" x14ac:dyDescent="0.2">
      <c r="C45" s="7"/>
      <c r="D45" s="7"/>
    </row>
    <row r="46" spans="2:17" x14ac:dyDescent="0.2">
      <c r="C46" s="7"/>
      <c r="D46" s="7"/>
    </row>
    <row r="47" spans="2:17" x14ac:dyDescent="0.2">
      <c r="C47" s="7"/>
      <c r="D47" s="7"/>
    </row>
    <row r="48" spans="2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sortState xmlns:xlrd2="http://schemas.microsoft.com/office/spreadsheetml/2017/richdata2" ref="A21:U56">
    <sortCondition ref="C21:C56"/>
  </sortState>
  <phoneticPr fontId="7" type="noConversion"/>
  <hyperlinks>
    <hyperlink ref="H2562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2024-02-27T00:44:33Z</dcterms:modified>
</cp:coreProperties>
</file>