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F8D0664-879A-449B-A56A-4F430F324F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/>
  <c r="G28" i="1" s="1"/>
  <c r="K28" i="1" s="1"/>
  <c r="Q28" i="1"/>
  <c r="E26" i="1"/>
  <c r="F26" i="1"/>
  <c r="G26" i="1"/>
  <c r="K26" i="1"/>
  <c r="Q26" i="1"/>
  <c r="E25" i="1"/>
  <c r="F25" i="1"/>
  <c r="G25" i="1"/>
  <c r="K25" i="1"/>
  <c r="D9" i="1"/>
  <c r="C9" i="1"/>
  <c r="E23" i="1"/>
  <c r="F23" i="1"/>
  <c r="G23" i="1"/>
  <c r="K23" i="1"/>
  <c r="E24" i="1"/>
  <c r="F24" i="1"/>
  <c r="G24" i="1"/>
  <c r="K24" i="1"/>
  <c r="Q25" i="1"/>
  <c r="E22" i="1"/>
  <c r="F22" i="1"/>
  <c r="G22" i="1"/>
  <c r="K22" i="1"/>
  <c r="E21" i="1"/>
  <c r="F21" i="1"/>
  <c r="G21" i="1"/>
  <c r="K21" i="1"/>
  <c r="Q22" i="1"/>
  <c r="Q23" i="1"/>
  <c r="Q24" i="1"/>
  <c r="Q21" i="1"/>
  <c r="D8" i="1"/>
  <c r="A1" i="1"/>
  <c r="F16" i="1"/>
  <c r="C17" i="1"/>
  <c r="C12" i="1"/>
  <c r="C11" i="1"/>
  <c r="O27" i="1" l="1"/>
  <c r="O28" i="1"/>
  <c r="O22" i="1"/>
  <c r="O25" i="1"/>
  <c r="O23" i="1"/>
  <c r="O24" i="1"/>
  <c r="O21" i="1"/>
  <c r="O26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<sst xmlns="http://schemas.openxmlformats.org/spreadsheetml/2006/main" count="68" uniqueCount="54">
  <si>
    <t>PE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</si>
  <si>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</si>
  <si>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</si>
  <si>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</si>
  <si>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</si>
  <si>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</si>
  <si>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</si>
  <si>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</si>
  <si>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</si>
  <si>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</si>
  <si>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</si>
  <si>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</si>
  <si>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</si>
  <si>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</si>
  <si>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</si>
  <si>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</si>
  <si>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</si>
  <si>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</si>
  <si>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</si>
  <si>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</si>
  <si>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</si>
  <si>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</si>
  <si>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</si>
  <si>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</si>
  <si>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</si>
  <si>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</si>
  <si>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</si>
  <si>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</si>
  <si>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</si>
  <si>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</si>
  <si>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</si>
  <si>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</si>
  <si>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</si>
  <si>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</si>
  <si>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</si>
  <si>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</si>
  <si>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</si>
  <si>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</si>
  <si>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</si>
  <si>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</si>
  <si>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</si>
  <si>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V0459 Cam</t>
  </si>
  <si>
    <t>OEJV 0160</t>
  </si>
  <si>
    <t>I</t>
  </si>
  <si>
    <t>OEJV 0165</t>
  </si>
  <si>
    <t>OEJV 0168</t>
  </si>
  <si>
    <t>EA</t>
  </si>
  <si>
    <t>G4105-0762</t>
  </si>
  <si>
    <t>BRNO</t>
  </si>
  <si>
    <t>vis</t>
  </si>
  <si>
    <t>OEJV 0179</t>
  </si>
  <si>
    <t>OEJV 0211</t>
  </si>
  <si>
    <t>VSB, 91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</si>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</sst>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V0459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-289</c:v>
                </c:pt>
                <c:pt idx="1">
                  <c:v>-289</c:v>
                </c:pt>
                <c:pt idx="2">
                  <c:v>-48</c:v>
                </c:pt>
                <c:pt idx="3">
                  <c:v>0</c:v>
                </c:pt>
                <c:pt idx="4">
                  <c:v>242.5</c:v>
                </c:pt>
                <c:pt idx="5">
                  <c:v>741</c:v>
                </c:pt>
                <c:pt idx="6">
                  <c:v>1687</c:v>
                </c:pt>
                <c:pt idx="7">
                  <c:v>1890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A-4977-A14C-2196E4894A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-289</c:v>
                </c:pt>
                <c:pt idx="1">
                  <c:v>-289</c:v>
                </c:pt>
                <c:pt idx="2">
                  <c:v>-48</c:v>
                </c:pt>
                <c:pt idx="3">
                  <c:v>0</c:v>
                </c:pt>
                <c:pt idx="4">
                  <c:v>242.5</c:v>
                </c:pt>
                <c:pt idx="5">
                  <c:v>741</c:v>
                </c:pt>
                <c:pt idx="6">
                  <c:v>1687</c:v>
                </c:pt>
                <c:pt idx="7">
                  <c:v>1890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A-4977-A14C-2196E4894A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-289</c:v>
                </c:pt>
                <c:pt idx="1">
                  <c:v>-289</c:v>
                </c:pt>
                <c:pt idx="2">
                  <c:v>-48</c:v>
                </c:pt>
                <c:pt idx="3">
                  <c:v>0</c:v>
                </c:pt>
                <c:pt idx="4">
                  <c:v>242.5</c:v>
                </c:pt>
                <c:pt idx="5">
                  <c:v>741</c:v>
                </c:pt>
                <c:pt idx="6">
                  <c:v>1687</c:v>
                </c:pt>
                <c:pt idx="7">
                  <c:v>1890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0A-4977-A14C-2196E4894A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-289</c:v>
                </c:pt>
                <c:pt idx="1">
                  <c:v>-289</c:v>
                </c:pt>
                <c:pt idx="2">
                  <c:v>-48</c:v>
                </c:pt>
                <c:pt idx="3">
                  <c:v>0</c:v>
                </c:pt>
                <c:pt idx="4">
                  <c:v>242.5</c:v>
                </c:pt>
                <c:pt idx="5">
                  <c:v>741</c:v>
                </c:pt>
                <c:pt idx="6">
                  <c:v>1687</c:v>
                </c:pt>
                <c:pt idx="7">
                  <c:v>1890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-1.404999999795109E-2</c:v>
                </c:pt>
                <c:pt idx="1">
                  <c:v>-1.2869999998656567E-2</c:v>
                </c:pt>
                <c:pt idx="2">
                  <c:v>-1.0400000028312206E-3</c:v>
                </c:pt>
                <c:pt idx="3">
                  <c:v>0</c:v>
                </c:pt>
                <c:pt idx="4">
                  <c:v>1.1019999998097774E-2</c:v>
                </c:pt>
                <c:pt idx="5">
                  <c:v>3.2770000012533274E-2</c:v>
                </c:pt>
                <c:pt idx="6">
                  <c:v>7.8609999938635156E-2</c:v>
                </c:pt>
                <c:pt idx="7">
                  <c:v>8.6909999998169951E-2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0A-4977-A14C-2196E4894A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-289</c:v>
                </c:pt>
                <c:pt idx="1">
                  <c:v>-289</c:v>
                </c:pt>
                <c:pt idx="2">
                  <c:v>-48</c:v>
                </c:pt>
                <c:pt idx="3">
                  <c:v>0</c:v>
                </c:pt>
                <c:pt idx="4">
                  <c:v>242.5</c:v>
                </c:pt>
                <c:pt idx="5">
                  <c:v>741</c:v>
                </c:pt>
                <c:pt idx="6">
                  <c:v>1687</c:v>
                </c:pt>
                <c:pt idx="7">
                  <c:v>1890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0A-4977-A14C-2196E4894A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-289</c:v>
                </c:pt>
                <c:pt idx="1">
                  <c:v>-289</c:v>
                </c:pt>
                <c:pt idx="2">
                  <c:v>-48</c:v>
                </c:pt>
                <c:pt idx="3">
                  <c:v>0</c:v>
                </c:pt>
                <c:pt idx="4">
                  <c:v>242.5</c:v>
                </c:pt>
                <c:pt idx="5">
                  <c:v>741</c:v>
                </c:pt>
                <c:pt idx="6">
                  <c:v>1687</c:v>
                </c:pt>
                <c:pt idx="7">
                  <c:v>1890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0A-4977-A14C-2196E4894A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-289</c:v>
                </c:pt>
                <c:pt idx="1">
                  <c:v>-289</c:v>
                </c:pt>
                <c:pt idx="2">
                  <c:v>-48</c:v>
                </c:pt>
                <c:pt idx="3">
                  <c:v>0</c:v>
                </c:pt>
                <c:pt idx="4">
                  <c:v>242.5</c:v>
                </c:pt>
                <c:pt idx="5">
                  <c:v>741</c:v>
                </c:pt>
                <c:pt idx="6">
                  <c:v>1687</c:v>
                </c:pt>
                <c:pt idx="7">
                  <c:v>1890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0A-4977-A14C-2196E4894A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-289</c:v>
                </c:pt>
                <c:pt idx="1">
                  <c:v>-289</c:v>
                </c:pt>
                <c:pt idx="2">
                  <c:v>-48</c:v>
                </c:pt>
                <c:pt idx="3">
                  <c:v>0</c:v>
                </c:pt>
                <c:pt idx="4">
                  <c:v>242.5</c:v>
                </c:pt>
                <c:pt idx="5">
                  <c:v>741</c:v>
                </c:pt>
                <c:pt idx="6">
                  <c:v>1687</c:v>
                </c:pt>
                <c:pt idx="7">
                  <c:v>1890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-1.3194534349242115E-2</c:v>
                </c:pt>
                <c:pt idx="1">
                  <c:v>-1.3194534349242115E-2</c:v>
                </c:pt>
                <c:pt idx="2">
                  <c:v>-2.1047454025273321E-3</c:v>
                </c:pt>
                <c:pt idx="3">
                  <c:v>1.0400924246150439E-4</c:v>
                </c:pt>
                <c:pt idx="4">
                  <c:v>1.1262821771832188E-2</c:v>
                </c:pt>
                <c:pt idx="5">
                  <c:v>3.4201659074476663E-2</c:v>
                </c:pt>
                <c:pt idx="6">
                  <c:v>7.7732531869464994E-2</c:v>
                </c:pt>
                <c:pt idx="7">
                  <c:v>8.7073723388896934E-2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0A-4977-A14C-2196E4894A4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-289</c:v>
                </c:pt>
                <c:pt idx="1">
                  <c:v>-289</c:v>
                </c:pt>
                <c:pt idx="2">
                  <c:v>-48</c:v>
                </c:pt>
                <c:pt idx="3">
                  <c:v>0</c:v>
                </c:pt>
                <c:pt idx="4">
                  <c:v>242.5</c:v>
                </c:pt>
                <c:pt idx="5">
                  <c:v>741</c:v>
                </c:pt>
                <c:pt idx="6">
                  <c:v>1687</c:v>
                </c:pt>
                <c:pt idx="7">
                  <c:v>1890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0A-4977-A14C-2196E4894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12752"/>
        <c:axId val="1"/>
      </c:scatterChart>
      <c:valAx>
        <c:axId val="69711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12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D2CFDF6-5768-3C4F-B43A-59AF126A4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tr">
        <f>E2&amp;" / GSC "&amp;RIGHT(F2,9)</f>
        <v>V0459 Cam / GSC 4105-0762</v>
      </c>
    </row>
    <row r="2" spans="1:6">
      <c r="A2" t="s">
        <v>27</v>
      </c>
      <c r="B2" t="s">
        <v>46</v>
      </c>
      <c r="C2" s="3"/>
      <c r="D2" s="3"/>
      <c r="E2" t="s">
        <v>41</v>
      </c>
      <c r="F2" t="s">
        <v>47</v>
      </c>
    </row>
    <row r="3" spans="1:6" ht="13.5" thickBot="1"/>
    <row r="4" spans="1:6" ht="14.25" thickTop="1" thickBot="1">
      <c r="A4" s="5" t="s">
        <v>4</v>
      </c>
      <c r="C4" s="27">
        <v>51542.667000000001</v>
      </c>
      <c r="D4" s="28">
        <v>1.5046999999999999</v>
      </c>
    </row>
    <row r="5" spans="1:6" ht="13.5" thickTop="1">
      <c r="A5" s="9" t="s">
        <v>32</v>
      </c>
      <c r="B5" s="10"/>
      <c r="C5" s="11">
        <v>-9.5</v>
      </c>
      <c r="D5" s="10" t="s">
        <v>33</v>
      </c>
    </row>
    <row r="6" spans="1:6">
      <c r="A6" s="5" t="s">
        <v>5</v>
      </c>
    </row>
    <row r="7" spans="1:6">
      <c r="A7" t="s">
        <v>6</v>
      </c>
      <c r="C7" s="42">
        <v>56726.519390000001</v>
      </c>
      <c r="D7" s="29" t="s">
        <v>48</v>
      </c>
    </row>
    <row r="8" spans="1:6">
      <c r="A8" t="s">
        <v>7</v>
      </c>
      <c r="C8" s="42">
        <v>1.5046999999999999</v>
      </c>
      <c r="D8" s="29" t="str">
        <f>D7</f>
        <v>BRNO</v>
      </c>
    </row>
    <row r="9" spans="1:6">
      <c r="A9" s="24" t="s">
        <v>36</v>
      </c>
      <c r="B9" s="25">
        <v>23</v>
      </c>
      <c r="C9" s="22" t="str">
        <f>"F"&amp;B9</f>
        <v>F23</v>
      </c>
      <c r="D9" s="23" t="str">
        <f>"G"&amp;B9</f>
        <v>G23</v>
      </c>
    </row>
    <row r="10" spans="1:6" ht="13.5" thickBot="1">
      <c r="A10" s="10"/>
      <c r="B10" s="10"/>
      <c r="C10" s="4" t="s">
        <v>23</v>
      </c>
      <c r="D10" s="4" t="s">
        <v>24</v>
      </c>
      <c r="E10" s="10"/>
    </row>
    <row r="11" spans="1:6">
      <c r="A11" s="10" t="s">
        <v>19</v>
      </c>
      <c r="B11" s="10"/>
      <c r="C11" s="21">
        <f ca="1">INTERCEPT(INDIRECT($D$9):G991,INDIRECT($C$9):F991)</f>
        <v>1.0400924246150439E-4</v>
      </c>
      <c r="D11" s="3"/>
      <c r="E11" s="10"/>
    </row>
    <row r="12" spans="1:6">
      <c r="A12" s="10" t="s">
        <v>20</v>
      </c>
      <c r="B12" s="10"/>
      <c r="C12" s="21">
        <f ca="1">SLOPE(INDIRECT($D$9):G991,INDIRECT($C$9):F991)</f>
        <v>4.6015721770600758E-5</v>
      </c>
      <c r="D12" s="3"/>
      <c r="E12" s="10"/>
    </row>
    <row r="13" spans="1:6">
      <c r="A13" s="10" t="s">
        <v>22</v>
      </c>
      <c r="B13" s="10"/>
      <c r="C13" s="3" t="s">
        <v>17</v>
      </c>
    </row>
    <row r="14" spans="1:6">
      <c r="A14" s="10"/>
      <c r="B14" s="10"/>
      <c r="C14" s="10"/>
    </row>
    <row r="15" spans="1:6">
      <c r="A15" s="12" t="s">
        <v>21</v>
      </c>
      <c r="B15" s="10"/>
      <c r="C15" s="13">
        <f ca="1">(C7+C11)+(C8+C12)*INT(MAX(F21:F3532))</f>
        <v>59570.489463723388</v>
      </c>
      <c r="E15" s="14" t="s">
        <v>38</v>
      </c>
      <c r="F15" s="11">
        <v>1</v>
      </c>
    </row>
    <row r="16" spans="1:6">
      <c r="A16" s="16" t="s">
        <v>8</v>
      </c>
      <c r="B16" s="10"/>
      <c r="C16" s="17">
        <f ca="1">+C8+C12</f>
        <v>1.5047460157217705</v>
      </c>
      <c r="E16" s="14" t="s">
        <v>34</v>
      </c>
      <c r="F16" s="15">
        <f ca="1">NOW()+15018.5+$C$5/24</f>
        <v>60324.827867708329</v>
      </c>
    </row>
    <row r="17" spans="1:21" ht="13.5" thickBot="1">
      <c r="A17" s="14" t="s">
        <v>31</v>
      </c>
      <c r="B17" s="10"/>
      <c r="C17" s="10">
        <f>COUNT(C21:C2190)</f>
        <v>8</v>
      </c>
      <c r="E17" s="14" t="s">
        <v>39</v>
      </c>
      <c r="F17" s="15">
        <f ca="1">ROUND(2*(F16-$C$7)/$C$8,0)/2+F15</f>
        <v>2392.5</v>
      </c>
    </row>
    <row r="18" spans="1:21" ht="14.25" thickTop="1" thickBot="1">
      <c r="A18" s="16" t="s">
        <v>9</v>
      </c>
      <c r="B18" s="10"/>
      <c r="C18" s="19">
        <f ca="1">+C15</f>
        <v>59570.489463723388</v>
      </c>
      <c r="D18" s="20">
        <f ca="1">+C16</f>
        <v>1.5047460157217705</v>
      </c>
      <c r="E18" s="14" t="s">
        <v>40</v>
      </c>
      <c r="F18" s="23">
        <f ca="1">ROUND(2*(F16-$C$15)/$C$16,0)/2+F15</f>
        <v>502.5</v>
      </c>
    </row>
    <row r="19" spans="1:21" ht="13.5" thickTop="1">
      <c r="E19" s="14" t="s">
        <v>35</v>
      </c>
      <c r="F19" s="18">
        <f ca="1">+$C$15+$C$16*F18-15018.5-$C$5/24</f>
        <v>45308.520169956915</v>
      </c>
    </row>
    <row r="20" spans="1:21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49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>
      <c r="A21" s="30" t="s">
        <v>42</v>
      </c>
      <c r="B21" s="31" t="s">
        <v>43</v>
      </c>
      <c r="C21" s="32">
        <v>56291.647040000003</v>
      </c>
      <c r="D21" s="32">
        <v>1E-4</v>
      </c>
      <c r="E21">
        <f t="shared" ref="E21:E26" si="0">+(C21-C$7)/C$8</f>
        <v>-289.00933740944896</v>
      </c>
      <c r="F21">
        <f t="shared" ref="F21:F26" si="1">ROUND(2*E21,0)/2</f>
        <v>-289</v>
      </c>
      <c r="G21">
        <f t="shared" ref="G21:G26" si="2">+C21-(C$7+F21*C$8)</f>
        <v>-1.404999999795109E-2</v>
      </c>
      <c r="K21">
        <f t="shared" ref="K21:K26" si="3">+G21</f>
        <v>-1.404999999795109E-2</v>
      </c>
      <c r="O21">
        <f t="shared" ref="O21:O26" ca="1" si="4">+C$11+C$12*$F21</f>
        <v>-1.3194534349242115E-2</v>
      </c>
      <c r="Q21" s="2">
        <f t="shared" ref="Q21:Q26" si="5">+C21-15018.5</f>
        <v>41273.147040000003</v>
      </c>
      <c r="R21" t="s">
        <v>2</v>
      </c>
    </row>
    <row r="22" spans="1:21">
      <c r="A22" s="32" t="s">
        <v>44</v>
      </c>
      <c r="B22" s="31"/>
      <c r="C22" s="32">
        <v>56291.648220000003</v>
      </c>
      <c r="D22" s="32">
        <v>1E-4</v>
      </c>
      <c r="E22">
        <f t="shared" si="0"/>
        <v>-289.00855319997243</v>
      </c>
      <c r="F22">
        <f t="shared" si="1"/>
        <v>-289</v>
      </c>
      <c r="G22">
        <f t="shared" si="2"/>
        <v>-1.2869999998656567E-2</v>
      </c>
      <c r="K22">
        <f t="shared" si="3"/>
        <v>-1.2869999998656567E-2</v>
      </c>
      <c r="O22">
        <f t="shared" ca="1" si="4"/>
        <v>-1.3194534349242115E-2</v>
      </c>
      <c r="Q22" s="2">
        <f t="shared" si="5"/>
        <v>41273.148220000003</v>
      </c>
      <c r="R22" t="s">
        <v>2</v>
      </c>
    </row>
    <row r="23" spans="1:21">
      <c r="A23" s="32" t="s">
        <v>45</v>
      </c>
      <c r="B23" s="31" t="s">
        <v>43</v>
      </c>
      <c r="C23" s="33">
        <v>56654.292750000001</v>
      </c>
      <c r="D23" s="32">
        <v>1E-4</v>
      </c>
      <c r="E23">
        <f t="shared" si="0"/>
        <v>-48.000691167675136</v>
      </c>
      <c r="F23">
        <f t="shared" si="1"/>
        <v>-48</v>
      </c>
      <c r="G23">
        <f t="shared" si="2"/>
        <v>-1.0400000028312206E-3</v>
      </c>
      <c r="K23">
        <f t="shared" si="3"/>
        <v>-1.0400000028312206E-3</v>
      </c>
      <c r="O23">
        <f t="shared" ca="1" si="4"/>
        <v>-2.1047454025273321E-3</v>
      </c>
      <c r="Q23" s="2">
        <f t="shared" si="5"/>
        <v>41635.792750000001</v>
      </c>
      <c r="R23" t="s">
        <v>2</v>
      </c>
    </row>
    <row r="24" spans="1:21">
      <c r="A24" s="32" t="s">
        <v>45</v>
      </c>
      <c r="B24" s="31" t="s">
        <v>43</v>
      </c>
      <c r="C24" s="33">
        <v>56726.519390000001</v>
      </c>
      <c r="D24" s="32">
        <v>1E-4</v>
      </c>
      <c r="E24">
        <f t="shared" si="0"/>
        <v>0</v>
      </c>
      <c r="F24">
        <f t="shared" si="1"/>
        <v>0</v>
      </c>
      <c r="G24">
        <f t="shared" si="2"/>
        <v>0</v>
      </c>
      <c r="K24">
        <f t="shared" si="3"/>
        <v>0</v>
      </c>
      <c r="O24">
        <f t="shared" ca="1" si="4"/>
        <v>1.0400924246150439E-4</v>
      </c>
      <c r="Q24" s="2">
        <f t="shared" si="5"/>
        <v>41708.019390000001</v>
      </c>
      <c r="R24" t="s">
        <v>2</v>
      </c>
    </row>
    <row r="25" spans="1:21">
      <c r="A25" s="34" t="s">
        <v>50</v>
      </c>
      <c r="B25" s="35" t="s">
        <v>1</v>
      </c>
      <c r="C25" s="36">
        <v>57091.420160000001</v>
      </c>
      <c r="D25" s="36">
        <v>1E-4</v>
      </c>
      <c r="E25">
        <f t="shared" si="0"/>
        <v>242.5073237190139</v>
      </c>
      <c r="F25">
        <f t="shared" si="1"/>
        <v>242.5</v>
      </c>
      <c r="G25">
        <f t="shared" si="2"/>
        <v>1.1019999998097774E-2</v>
      </c>
      <c r="K25">
        <f t="shared" si="3"/>
        <v>1.1019999998097774E-2</v>
      </c>
      <c r="O25">
        <f t="shared" ca="1" si="4"/>
        <v>1.1262821771832188E-2</v>
      </c>
      <c r="Q25" s="2">
        <f t="shared" si="5"/>
        <v>42072.920160000001</v>
      </c>
      <c r="R25" t="s">
        <v>2</v>
      </c>
    </row>
    <row r="26" spans="1:21">
      <c r="A26" s="37" t="s">
        <v>51</v>
      </c>
      <c r="B26" s="38" t="s">
        <v>43</v>
      </c>
      <c r="C26" s="39">
        <v>57841.534860000014</v>
      </c>
      <c r="D26" s="39">
        <v>2.0000000000000001E-4</v>
      </c>
      <c r="E26">
        <f t="shared" si="0"/>
        <v>741.02177842760227</v>
      </c>
      <c r="F26">
        <f t="shared" si="1"/>
        <v>741</v>
      </c>
      <c r="G26">
        <f t="shared" si="2"/>
        <v>3.2770000012533274E-2</v>
      </c>
      <c r="K26">
        <f t="shared" si="3"/>
        <v>3.2770000012533274E-2</v>
      </c>
      <c r="O26">
        <f t="shared" ca="1" si="4"/>
        <v>3.4201659074476663E-2</v>
      </c>
      <c r="Q26" s="2">
        <f t="shared" si="5"/>
        <v>42823.034860000014</v>
      </c>
      <c r="R26" t="s">
        <v>2</v>
      </c>
    </row>
    <row r="27" spans="1:21">
      <c r="A27" s="40" t="s">
        <v>52</v>
      </c>
      <c r="B27" s="41" t="s">
        <v>43</v>
      </c>
      <c r="C27" s="43">
        <v>59265.026899999939</v>
      </c>
      <c r="D27" s="44"/>
      <c r="E27">
        <f t="shared" ref="E27:E28" si="6">+(C27-C$7)/C$8</f>
        <v>1687.0522429719797</v>
      </c>
      <c r="F27">
        <f t="shared" ref="F27:F28" si="7">ROUND(2*E27,0)/2</f>
        <v>1687</v>
      </c>
      <c r="G27">
        <f t="shared" ref="G27:G28" si="8">+C27-(C$7+F27*C$8)</f>
        <v>7.8609999938635156E-2</v>
      </c>
      <c r="K27">
        <f t="shared" ref="K27:K28" si="9">+G27</f>
        <v>7.8609999938635156E-2</v>
      </c>
      <c r="O27">
        <f t="shared" ref="O27:O28" ca="1" si="10">+C$11+C$12*$F27</f>
        <v>7.7732531869464994E-2</v>
      </c>
      <c r="Q27" s="2">
        <f t="shared" ref="Q27:Q28" si="11">+C27-15018.5</f>
        <v>44246.526899999939</v>
      </c>
      <c r="R27" t="s">
        <v>2</v>
      </c>
    </row>
    <row r="28" spans="1:21">
      <c r="A28" s="40" t="s">
        <v>53</v>
      </c>
      <c r="B28" s="41" t="s">
        <v>43</v>
      </c>
      <c r="C28" s="43">
        <v>59570.489300000001</v>
      </c>
      <c r="D28" s="44">
        <v>8.0000000000000004E-4</v>
      </c>
      <c r="E28">
        <f t="shared" si="6"/>
        <v>1890.057759021732</v>
      </c>
      <c r="F28">
        <f t="shared" si="7"/>
        <v>1890</v>
      </c>
      <c r="G28">
        <f t="shared" si="8"/>
        <v>8.6909999998169951E-2</v>
      </c>
      <c r="K28">
        <f t="shared" si="9"/>
        <v>8.6909999998169951E-2</v>
      </c>
      <c r="O28">
        <f t="shared" ca="1" si="10"/>
        <v>8.7073723388896934E-2</v>
      </c>
      <c r="Q28" s="2">
        <f t="shared" si="11"/>
        <v>44551.989300000001</v>
      </c>
      <c r="R28" t="s">
        <v>2</v>
      </c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4">
      <c r="C33" s="8"/>
      <c r="D33" s="8"/>
    </row>
    <row r="34" spans="3:4">
      <c r="C34" s="8"/>
      <c r="D34" s="8"/>
    </row>
    <row r="35" spans="3:4">
      <c r="C35" s="8"/>
      <c r="D35" s="8"/>
    </row>
    <row r="36" spans="3:4">
      <c r="C36" s="8"/>
      <c r="D36" s="8"/>
    </row>
    <row r="37" spans="3:4">
      <c r="C37" s="8"/>
      <c r="D37" s="8"/>
    </row>
    <row r="38" spans="3:4">
      <c r="C38" s="8"/>
      <c r="D38" s="8"/>
    </row>
    <row r="39" spans="3:4">
      <c r="C39" s="8"/>
      <c r="D39" s="8"/>
    </row>
    <row r="40" spans="3:4">
      <c r="C40" s="8"/>
      <c r="D40" s="8"/>
    </row>
    <row r="41" spans="3:4">
      <c r="C41" s="8"/>
      <c r="D41" s="8"/>
    </row>
    <row r="42" spans="3:4">
      <c r="C42" s="8"/>
      <c r="D42" s="8"/>
    </row>
    <row r="43" spans="3:4">
      <c r="C43" s="8"/>
      <c r="D43" s="8"/>
    </row>
    <row r="44" spans="3:4">
      <c r="C44" s="8"/>
      <c r="D44" s="8"/>
    </row>
    <row r="45" spans="3:4">
      <c r="C45" s="8"/>
      <c r="D45" s="8"/>
    </row>
    <row r="46" spans="3:4">
      <c r="C46" s="8"/>
      <c r="D46" s="8"/>
    </row>
    <row r="47" spans="3:4">
      <c r="C47" s="8"/>
      <c r="D47" s="8"/>
    </row>
    <row r="48" spans="3:4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</sheetData>
  <protectedRanges>
    <protectedRange sqref="A26:D26" name="Range1"/>
  </protectedRanges>
  <phoneticPr fontId="8" type="noConversion"/>
  <hyperlinks>
    <hyperlink ref="H254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2024-01-15T06:52:07Z</dcterms:modified>
</cp:coreProperties>
</file>