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A075F5C-A74B-44D6-B8E7-D93B2FCE4BD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K22" i="1"/>
  <c r="E23" i="1"/>
  <c r="F23" i="1"/>
  <c r="G23" i="1"/>
  <c r="K23" i="1"/>
  <c r="E24" i="1"/>
  <c r="F24" i="1"/>
  <c r="G24" i="1"/>
  <c r="K24" i="1"/>
  <c r="E9" i="1"/>
  <c r="D9" i="1"/>
  <c r="E21" i="1"/>
  <c r="F21" i="1"/>
  <c r="G21" i="1"/>
  <c r="I21" i="1"/>
  <c r="Q22" i="1"/>
  <c r="Q23" i="1"/>
  <c r="Q24" i="1"/>
  <c r="D8" i="1"/>
  <c r="F16" i="1"/>
  <c r="C17" i="1"/>
  <c r="Q21" i="1"/>
  <c r="C11" i="1"/>
  <c r="C12" i="1"/>
  <c r="C16" i="1" l="1"/>
  <c r="D18" i="1" s="1"/>
  <c r="O22" i="1"/>
  <c r="O23" i="1"/>
  <c r="O24" i="1"/>
  <c r="C15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<sst xmlns="http://schemas.openxmlformats.org/spreadsheetml/2006/main" count="62" uniqueCount="52">
  <si>
    <t>IBVS 6193</t>
  </si>
  <si>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</si>
  <si>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</si>
  <si>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</si>
  <si>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</si>
  <si>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</si>
  <si>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</si>
  <si>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</si>
  <si>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</si>
  <si>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</si>
  <si>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</si>
  <si>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</si>
  <si>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</si>
  <si>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</si>
  <si>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</si>
  <si>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</si>
  <si>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</si>
  <si>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</si>
  <si>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</si>
  <si>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</si>
  <si>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</si>
  <si>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</si>
  <si>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</si>
  <si>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</si>
  <si>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</si>
  <si>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</si>
  <si>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</si>
  <si>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</si>
  <si>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</si>
  <si>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</si>
  <si>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</si>
  <si>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</si>
  <si>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</si>
  <si>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</si>
  <si>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</si>
  <si>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</si>
  <si>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</si>
  <si>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</si>
  <si>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</si>
  <si>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</si>
  <si>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</si>
  <si>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</si>
  <si>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</si>
  <si>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</si>
  <si>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V0469 Cam</t>
  </si>
  <si>
    <t>G4122-0665</t>
  </si>
  <si>
    <t>EA</t>
  </si>
  <si>
    <t>pr_0</t>
  </si>
  <si>
    <t>~</t>
  </si>
  <si>
    <t>V0469 Cam / GSC 4122-0665</t>
  </si>
  <si>
    <t>as of 2017-11-24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</si>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</sst>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1" fillId="0" borderId="0" xfId="0" applyFont="1" applyAlignment="1"/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V0469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F-475A-AFE7-6DC7D4161E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F-475A-AFE7-6DC7D4161E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2F-475A-AFE7-6DC7D4161E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2.8413999999102089</c:v>
                </c:pt>
                <c:pt idx="2">
                  <c:v>2.4476999999096734</c:v>
                </c:pt>
                <c:pt idx="3">
                  <c:v>2.2815999999074847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2F-475A-AFE7-6DC7D4161E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2F-475A-AFE7-6DC7D4161E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2F-475A-AFE7-6DC7D4161E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2F-475A-AFE7-6DC7D4161E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-9.6084095823840698E-3</c:v>
                </c:pt>
                <c:pt idx="1">
                  <c:v>2.586448949284089</c:v>
                </c:pt>
                <c:pt idx="2">
                  <c:v>2.5715290794055456</c:v>
                </c:pt>
                <c:pt idx="3">
                  <c:v>2.4223303806201164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2F-475A-AFE7-6DC7D4161EE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</c:v>
                </c:pt>
                <c:pt idx="2">
                  <c:v>432.5</c:v>
                </c:pt>
                <c:pt idx="3">
                  <c:v>407.5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2F-475A-AFE7-6DC7D416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468616"/>
        <c:axId val="1"/>
      </c:scatterChart>
      <c:valAx>
        <c:axId val="65046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468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D0C0E4-E626-C9BD-C2A1-B238EC19D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49</v>
      </c>
      <c r="F1" s="37" t="s">
        <v>44</v>
      </c>
      <c r="G1" s="31">
        <v>0</v>
      </c>
      <c r="H1" s="38"/>
      <c r="I1" s="39" t="s">
        <v>45</v>
      </c>
      <c r="J1" s="37" t="s">
        <v>44</v>
      </c>
      <c r="K1" s="40">
        <v>7.061375</v>
      </c>
      <c r="L1" s="33">
        <v>67.181410000000014</v>
      </c>
      <c r="M1" s="34">
        <v>51531.850000000093</v>
      </c>
      <c r="N1" s="34">
        <v>11.866</v>
      </c>
      <c r="O1" s="32" t="s">
        <v>46</v>
      </c>
      <c r="P1" s="41">
        <v>12.6</v>
      </c>
      <c r="Q1" s="41">
        <v>99</v>
      </c>
      <c r="S1" s="43" t="s">
        <v>48</v>
      </c>
      <c r="U1" s="42" t="s">
        <v>47</v>
      </c>
    </row>
    <row r="2" spans="1:21" x14ac:dyDescent="0.2">
      <c r="A2" t="s">
        <v>26</v>
      </c>
      <c r="B2" t="s">
        <v>46</v>
      </c>
      <c r="C2" s="30"/>
      <c r="D2" s="3"/>
    </row>
    <row r="3" spans="1:21" ht="13.5" thickBot="1" x14ac:dyDescent="0.25">
      <c r="C3" s="44" t="s">
        <v>50</v>
      </c>
    </row>
    <row r="4" spans="1:21" ht="14.25" thickTop="1" thickBot="1" x14ac:dyDescent="0.25">
      <c r="A4" s="5" t="s">
        <v>3</v>
      </c>
      <c r="C4" s="27">
        <v>51531.85</v>
      </c>
      <c r="D4" s="28">
        <v>11.866</v>
      </c>
    </row>
    <row r="5" spans="1:21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21" x14ac:dyDescent="0.2">
      <c r="A6" s="5" t="s">
        <v>4</v>
      </c>
    </row>
    <row r="7" spans="1:21" x14ac:dyDescent="0.2">
      <c r="A7" t="s">
        <v>5</v>
      </c>
      <c r="C7" s="48">
        <f>M1</f>
        <v>51531.850000000093</v>
      </c>
      <c r="D7" s="29" t="s">
        <v>51</v>
      </c>
    </row>
    <row r="8" spans="1:21" x14ac:dyDescent="0.2">
      <c r="A8" t="s">
        <v>6</v>
      </c>
      <c r="C8" s="48">
        <f>N1</f>
        <v>11.866</v>
      </c>
      <c r="D8" s="29" t="str">
        <f>D7</f>
        <v>GCVS</v>
      </c>
    </row>
    <row r="9" spans="1:21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1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21" x14ac:dyDescent="0.2">
      <c r="A11" s="10" t="s">
        <v>18</v>
      </c>
      <c r="B11" s="10"/>
      <c r="C11" s="21">
        <f ca="1">INTERCEPT(INDIRECT($E$9):G992,INDIRECT($D$9):F992)</f>
        <v>-9.6084095823840698E-3</v>
      </c>
      <c r="D11" s="3"/>
      <c r="E11" s="10"/>
    </row>
    <row r="12" spans="1:21" x14ac:dyDescent="0.2">
      <c r="A12" s="10" t="s">
        <v>19</v>
      </c>
      <c r="B12" s="10"/>
      <c r="C12" s="21">
        <f ca="1">SLOPE(INDIRECT($E$9):G992,INDIRECT($D$9):F992)</f>
        <v>5.9679479514171789E-3</v>
      </c>
      <c r="D12" s="3"/>
      <c r="E12" s="10"/>
    </row>
    <row r="13" spans="1:21" x14ac:dyDescent="0.2">
      <c r="A13" s="10" t="s">
        <v>21</v>
      </c>
      <c r="B13" s="10"/>
      <c r="C13" s="3" t="s">
        <v>16</v>
      </c>
    </row>
    <row r="14" spans="1:21" x14ac:dyDescent="0.2">
      <c r="A14" s="10"/>
      <c r="B14" s="10"/>
      <c r="C14" s="10"/>
    </row>
    <row r="15" spans="1:21" x14ac:dyDescent="0.2">
      <c r="A15" s="12" t="s">
        <v>20</v>
      </c>
      <c r="B15" s="10"/>
      <c r="C15" s="13">
        <f ca="1">(C7+C11)+(C8+C12)*INT(MAX(F21:F3533))</f>
        <v>56696.146448949374</v>
      </c>
      <c r="E15" s="14" t="s">
        <v>37</v>
      </c>
      <c r="F15" s="35">
        <v>1</v>
      </c>
    </row>
    <row r="16" spans="1:21" x14ac:dyDescent="0.2">
      <c r="A16" s="16" t="s">
        <v>7</v>
      </c>
      <c r="B16" s="10"/>
      <c r="C16" s="17">
        <f ca="1">+C8+C12</f>
        <v>11.871967947951417</v>
      </c>
      <c r="E16" s="14" t="s">
        <v>33</v>
      </c>
      <c r="F16" s="36">
        <f ca="1">NOW()+15018.5+$C$5/24</f>
        <v>60324.831271874995</v>
      </c>
    </row>
    <row r="17" spans="1:21" ht="13.5" thickBot="1" x14ac:dyDescent="0.25">
      <c r="A17" s="14" t="s">
        <v>30</v>
      </c>
      <c r="B17" s="10"/>
      <c r="C17" s="10">
        <f>COUNT(C21:C2191)</f>
        <v>4</v>
      </c>
      <c r="E17" s="14" t="s">
        <v>38</v>
      </c>
      <c r="F17" s="15">
        <f ca="1">ROUND(2*(F16-$C$7)/$C$8,0)/2+F15</f>
        <v>742</v>
      </c>
    </row>
    <row r="18" spans="1:21" ht="14.25" thickTop="1" thickBot="1" x14ac:dyDescent="0.25">
      <c r="A18" s="16" t="s">
        <v>8</v>
      </c>
      <c r="B18" s="10"/>
      <c r="C18" s="19">
        <f ca="1">+C15</f>
        <v>56696.146448949374</v>
      </c>
      <c r="D18" s="20">
        <f ca="1">+C16</f>
        <v>11.871967947951417</v>
      </c>
      <c r="E18" s="14" t="s">
        <v>39</v>
      </c>
      <c r="F18" s="23">
        <f ca="1">ROUND(2*(F16-$C$15)/$C$16,0)/2+F15</f>
        <v>306.5</v>
      </c>
    </row>
    <row r="19" spans="1:21" ht="13.5" thickTop="1" x14ac:dyDescent="0.2">
      <c r="E19" s="14" t="s">
        <v>34</v>
      </c>
      <c r="F19" s="18">
        <f ca="1">+$C$15+$C$16*F18-15018.5-$C$5/24</f>
        <v>45316.800458329817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51</v>
      </c>
      <c r="C21" s="8">
        <v>51531.850000000093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-9.6084095823840698E-3</v>
      </c>
      <c r="Q21" s="2">
        <f>+C21-15018.5</f>
        <v>36513.350000000093</v>
      </c>
    </row>
    <row r="22" spans="1:21" x14ac:dyDescent="0.2">
      <c r="A22" s="45" t="s">
        <v>0</v>
      </c>
      <c r="B22" s="46" t="s">
        <v>1</v>
      </c>
      <c r="C22" s="47">
        <v>56696.401400000002</v>
      </c>
      <c r="D22" s="47"/>
      <c r="E22">
        <f>+(C22-C$7)/C$8</f>
        <v>435.23945727287287</v>
      </c>
      <c r="F22">
        <f>ROUND(2*E22,0)/2</f>
        <v>435</v>
      </c>
      <c r="G22">
        <f>+C22-(C$7+F22*C$8)</f>
        <v>2.8413999999102089</v>
      </c>
      <c r="K22">
        <f>+G22</f>
        <v>2.8413999999102089</v>
      </c>
      <c r="O22">
        <f ca="1">+C$11+C$12*$F22</f>
        <v>2.586448949284089</v>
      </c>
      <c r="Q22" s="2">
        <f>+C22-15018.5</f>
        <v>41677.901400000002</v>
      </c>
      <c r="R22" t="s">
        <v>43</v>
      </c>
    </row>
    <row r="23" spans="1:21" x14ac:dyDescent="0.2">
      <c r="A23" s="45" t="s">
        <v>0</v>
      </c>
      <c r="B23" s="46" t="s">
        <v>2</v>
      </c>
      <c r="C23" s="47">
        <v>56666.342700000001</v>
      </c>
      <c r="D23" s="47">
        <v>2.0000000000000001E-4</v>
      </c>
      <c r="E23">
        <f>+(C23-C$7)/C$8</f>
        <v>432.70627844260139</v>
      </c>
      <c r="F23">
        <f>ROUND(2*E23,0)/2</f>
        <v>432.5</v>
      </c>
      <c r="G23">
        <f>+C23-(C$7+F23*C$8)</f>
        <v>2.4476999999096734</v>
      </c>
      <c r="K23">
        <f>+G23</f>
        <v>2.4476999999096734</v>
      </c>
      <c r="O23">
        <f ca="1">+C$11+C$12*$F23</f>
        <v>2.5715290794055456</v>
      </c>
      <c r="Q23" s="2">
        <f>+C23-15018.5</f>
        <v>41647.842700000001</v>
      </c>
      <c r="R23" t="s">
        <v>43</v>
      </c>
    </row>
    <row r="24" spans="1:21" x14ac:dyDescent="0.2">
      <c r="A24" s="45" t="s">
        <v>0</v>
      </c>
      <c r="B24" s="46" t="s">
        <v>2</v>
      </c>
      <c r="C24" s="47">
        <v>56369.526599999997</v>
      </c>
      <c r="D24" s="47">
        <v>1E-3</v>
      </c>
      <c r="E24">
        <f>+(C24-C$7)/C$8</f>
        <v>407.69228046518663</v>
      </c>
      <c r="F24">
        <f>ROUND(2*E24,0)/2</f>
        <v>407.5</v>
      </c>
      <c r="G24">
        <f>+C24-(C$7+F24*C$8)</f>
        <v>2.2815999999074847</v>
      </c>
      <c r="K24">
        <f>+G24</f>
        <v>2.2815999999074847</v>
      </c>
      <c r="O24">
        <f ca="1">+C$11+C$12*$F24</f>
        <v>2.4223303806201164</v>
      </c>
      <c r="Q24" s="2">
        <f>+C24-15018.5</f>
        <v>41351.026599999997</v>
      </c>
      <c r="R24" t="s">
        <v>43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540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2024-01-15T06:57:01Z</dcterms:modified>
</cp:coreProperties>
</file>