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3B2B2DC-D457-4A77-BB52-F56076AA2B4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Q24" i="1"/>
  <c r="E23" i="1"/>
  <c r="F23" i="1"/>
  <c r="G23" i="1"/>
  <c r="K23" i="1"/>
  <c r="D9" i="1"/>
  <c r="C9" i="1"/>
  <c r="C21" i="1"/>
  <c r="C17" i="1"/>
  <c r="E21" i="1"/>
  <c r="F21" i="1"/>
  <c r="E22" i="1"/>
  <c r="F22" i="1"/>
  <c r="G22" i="1"/>
  <c r="J22" i="1"/>
  <c r="Q23" i="1"/>
  <c r="Q22" i="1"/>
  <c r="A21" i="1"/>
  <c r="F16" i="1"/>
  <c r="F17" i="1" s="1"/>
  <c r="Q21" i="1"/>
  <c r="G21" i="1"/>
  <c r="K21" i="1"/>
  <c r="C12" i="1"/>
  <c r="C11" i="1"/>
  <c r="C15" i="1" l="1"/>
  <c r="F18" i="1" s="1"/>
  <c r="O22" i="1"/>
  <c r="O23" i="1"/>
  <c r="O24" i="1"/>
  <c r="O21" i="1"/>
  <c r="C16" i="1"/>
  <c r="D18" i="1" s="1"/>
  <c r="C18" i="1" l="1"/>
  <c r="F19" i="1"/>
</calcChain>
</file>

<file path=xl/sharedStrings.xml><?xml version="1.0" encoding="utf-8"?>
<sst xmlns="http://schemas.openxmlformats.org/spreadsheetml/2006/main" count="58" uniqueCount="53">
  <si>
    <t>PE</t>
  </si>
  <si>
    <t>IBVS 6196</t>
  </si>
  <si>
    <t>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</si>
  <si>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</si>
  <si>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</si>
  <si>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</si>
  <si>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</si>
  <si>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</si>
  <si>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</si>
  <si>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</si>
  <si>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</si>
  <si>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</si>
  <si>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</si>
  <si>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</si>
  <si>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</si>
  <si>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</si>
  <si>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</si>
  <si>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</si>
  <si>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</si>
  <si>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</si>
  <si>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</si>
  <si>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</si>
  <si>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</si>
  <si>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</si>
  <si>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</si>
  <si>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</si>
  <si>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</si>
  <si>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</si>
  <si>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</si>
  <si>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</si>
  <si>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</si>
  <si>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</si>
  <si>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</si>
  <si>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</si>
  <si>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</si>
  <si>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</si>
  <si>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</si>
  <si>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</si>
  <si>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</si>
  <si>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</si>
  <si>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</si>
  <si>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</si>
  <si>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</si>
  <si>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V0478 Cam</t>
  </si>
  <si>
    <t>IBVS 6048</t>
  </si>
  <si>
    <t>II</t>
  </si>
  <si>
    <t>V0478 Cam / GSC 4531-1142</t>
  </si>
  <si>
    <t>EA</t>
  </si>
  <si>
    <t>BRNO</t>
  </si>
  <si>
    <t>G4531-1142</t>
  </si>
  <si>
    <t>vis</t>
  </si>
  <si>
    <t>CCD?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</si>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</sst>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V0478 Cam - O-C Diagr.</a:t>
            </a:r>
          </a:p>
        </c:rich>
      </c:tx>
      <c:layout>
        <c:manualLayout>
          <c:xMode val="edge"/>
          <c:yMode val="edge"/>
          <c:x val="0.374130737134909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370</c:v>
                </c:pt>
                <c:pt idx="3">
                  <c:v>518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27-4683-AD24-940BEF0426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370</c:v>
                </c:pt>
                <c:pt idx="3">
                  <c:v>518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27-4683-AD24-940BEF0426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370</c:v>
                </c:pt>
                <c:pt idx="3">
                  <c:v>518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27-4683-AD24-940BEF0426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370</c:v>
                </c:pt>
                <c:pt idx="3">
                  <c:v>518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2">
                  <c:v>4.3592037836788222E-3</c:v>
                </c:pt>
                <c:pt idx="3">
                  <c:v>5.7499132817611098E-3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27-4683-AD24-940BEF0426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370</c:v>
                </c:pt>
                <c:pt idx="3">
                  <c:v>518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27-4683-AD24-940BEF0426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370</c:v>
                </c:pt>
                <c:pt idx="3">
                  <c:v>518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27-4683-AD24-940BEF0426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1.66E-2</c:v>
                  </c:pt>
                  <c:pt idx="2">
                    <c:v>3.7000000000000002E-3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370</c:v>
                </c:pt>
                <c:pt idx="3">
                  <c:v>518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27-4683-AD24-940BEF0426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370</c:v>
                </c:pt>
                <c:pt idx="3">
                  <c:v>518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2.0488655234060949E-5</c:v>
                </c:pt>
                <c:pt idx="1">
                  <c:v>2.6131402811159256E-5</c:v>
                </c:pt>
                <c:pt idx="2">
                  <c:v>4.1961218622868068E-3</c:v>
                </c:pt>
                <c:pt idx="3">
                  <c:v>5.8663751451079049E-3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27-4683-AD24-940BEF04264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370</c:v>
                </c:pt>
                <c:pt idx="3">
                  <c:v>518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27-4683-AD24-940BEF042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799496"/>
        <c:axId val="1"/>
      </c:scatterChart>
      <c:valAx>
        <c:axId val="640799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684283727399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799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17524339360222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38100</xdr:rowOff>
    </xdr:from>
    <xdr:to>
      <xdr:col>18</xdr:col>
      <xdr:colOff>438150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4BC0E2-4010-416C-D9A1-BCC8471E6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46</v>
      </c>
    </row>
    <row r="2" spans="1:6" x14ac:dyDescent="0.2">
      <c r="A2" t="s">
        <v>28</v>
      </c>
      <c r="B2" t="s">
        <v>47</v>
      </c>
      <c r="C2" s="3"/>
      <c r="D2" s="3"/>
      <c r="E2" t="s">
        <v>43</v>
      </c>
      <c r="F2" t="s">
        <v>49</v>
      </c>
    </row>
    <row r="3" spans="1:6" ht="13.5" thickBot="1" x14ac:dyDescent="0.25"/>
    <row r="4" spans="1:6" ht="14.25" thickTop="1" thickBot="1" x14ac:dyDescent="0.25">
      <c r="A4" s="5" t="s">
        <v>5</v>
      </c>
      <c r="C4" s="27" t="s">
        <v>42</v>
      </c>
      <c r="D4" s="28" t="s">
        <v>42</v>
      </c>
    </row>
    <row r="5" spans="1:6" ht="13.5" thickTop="1" x14ac:dyDescent="0.2">
      <c r="A5" s="9" t="s">
        <v>33</v>
      </c>
      <c r="B5" s="10"/>
      <c r="C5" s="11">
        <v>-9.5</v>
      </c>
      <c r="D5" s="10" t="s">
        <v>34</v>
      </c>
    </row>
    <row r="6" spans="1:6" x14ac:dyDescent="0.2">
      <c r="A6" s="5" t="s">
        <v>6</v>
      </c>
    </row>
    <row r="7" spans="1:6" x14ac:dyDescent="0.2">
      <c r="A7" t="s">
        <v>7</v>
      </c>
      <c r="C7" s="39">
        <v>55994.677242569967</v>
      </c>
      <c r="D7" s="29" t="s">
        <v>48</v>
      </c>
    </row>
    <row r="8" spans="1:6" x14ac:dyDescent="0.2">
      <c r="A8" t="s">
        <v>8</v>
      </c>
      <c r="C8" s="39">
        <v>3.5263148600709537</v>
      </c>
      <c r="D8" s="29" t="s">
        <v>48</v>
      </c>
    </row>
    <row r="9" spans="1:6" x14ac:dyDescent="0.2">
      <c r="A9" s="24" t="s">
        <v>37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6" x14ac:dyDescent="0.2">
      <c r="A11" s="10" t="s">
        <v>20</v>
      </c>
      <c r="B11" s="10"/>
      <c r="C11" s="21">
        <f ca="1">INTERCEPT(INDIRECT($D$9):G992,INDIRECT($C$9):F992)</f>
        <v>2.0488655234060949E-5</v>
      </c>
      <c r="D11" s="3"/>
      <c r="E11" s="10"/>
    </row>
    <row r="12" spans="1:6" x14ac:dyDescent="0.2">
      <c r="A12" s="10" t="s">
        <v>21</v>
      </c>
      <c r="B12" s="10"/>
      <c r="C12" s="21">
        <f ca="1">SLOPE(INDIRECT($D$9):G992,INDIRECT($C$9):F992)</f>
        <v>1.1285495154196611E-5</v>
      </c>
      <c r="D12" s="3"/>
      <c r="E12" s="10"/>
    </row>
    <row r="13" spans="1:6" x14ac:dyDescent="0.2">
      <c r="A13" s="10" t="s">
        <v>23</v>
      </c>
      <c r="B13" s="10"/>
      <c r="C13" s="3" t="s">
        <v>18</v>
      </c>
    </row>
    <row r="14" spans="1:6" x14ac:dyDescent="0.2">
      <c r="A14" s="10"/>
      <c r="B14" s="10"/>
      <c r="C14" s="10"/>
    </row>
    <row r="15" spans="1:6" x14ac:dyDescent="0.2">
      <c r="A15" s="12" t="s">
        <v>22</v>
      </c>
      <c r="B15" s="10"/>
      <c r="C15" s="13">
        <f ca="1">(C7+C11)+(C8+C12)*INT(MAX(F21:F3533))</f>
        <v>57821.314206461866</v>
      </c>
      <c r="E15" s="14" t="s">
        <v>39</v>
      </c>
      <c r="F15" s="11">
        <v>1</v>
      </c>
    </row>
    <row r="16" spans="1:6" x14ac:dyDescent="0.2">
      <c r="A16" s="16" t="s">
        <v>9</v>
      </c>
      <c r="B16" s="10"/>
      <c r="C16" s="17">
        <f ca="1">+C8+C12</f>
        <v>3.5263261455661081</v>
      </c>
      <c r="E16" s="14" t="s">
        <v>35</v>
      </c>
      <c r="F16" s="15">
        <f ca="1">NOW()+15018.5+$C$5/24</f>
        <v>60326.616544907403</v>
      </c>
    </row>
    <row r="17" spans="1:21" ht="13.5" thickBot="1" x14ac:dyDescent="0.25">
      <c r="A17" s="14" t="s">
        <v>32</v>
      </c>
      <c r="B17" s="10"/>
      <c r="C17" s="10">
        <f>COUNT(C21:C2191)</f>
        <v>4</v>
      </c>
      <c r="E17" s="14" t="s">
        <v>40</v>
      </c>
      <c r="F17" s="15">
        <f ca="1">ROUND(2*(F16-$C$7)/$C$8,0)/2+F15</f>
        <v>1229.5</v>
      </c>
    </row>
    <row r="18" spans="1:21" ht="14.25" thickTop="1" thickBot="1" x14ac:dyDescent="0.25">
      <c r="A18" s="16" t="s">
        <v>10</v>
      </c>
      <c r="B18" s="10"/>
      <c r="C18" s="19">
        <f ca="1">+C15</f>
        <v>57821.314206461866</v>
      </c>
      <c r="D18" s="20">
        <f ca="1">+C16</f>
        <v>3.5263261455661081</v>
      </c>
      <c r="E18" s="14" t="s">
        <v>41</v>
      </c>
      <c r="F18" s="23">
        <f ca="1">ROUND(2*(F16-$C$15)/$C$16,0)/2+F15</f>
        <v>711.5</v>
      </c>
    </row>
    <row r="19" spans="1:21" ht="13.5" thickTop="1" x14ac:dyDescent="0.2">
      <c r="E19" s="14" t="s">
        <v>36</v>
      </c>
      <c r="F19" s="18">
        <f ca="1">+$C$15+$C$16*F18-15018.5-$C$5/24</f>
        <v>45312.191092365487</v>
      </c>
    </row>
    <row r="20" spans="1:21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50</v>
      </c>
      <c r="J20" s="7" t="s">
        <v>0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6" t="s">
        <v>38</v>
      </c>
    </row>
    <row r="21" spans="1:21" x14ac:dyDescent="0.2">
      <c r="A21" t="str">
        <f>D7</f>
        <v>BRNO</v>
      </c>
      <c r="C21" s="8">
        <f>C$7</f>
        <v>55994.677242569967</v>
      </c>
      <c r="D21" s="8" t="s">
        <v>18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2.0488655234060949E-5</v>
      </c>
      <c r="Q21" s="2">
        <f>+C21-15018.5</f>
        <v>40976.177242569967</v>
      </c>
    </row>
    <row r="22" spans="1:21" x14ac:dyDescent="0.2">
      <c r="A22" s="30" t="s">
        <v>44</v>
      </c>
      <c r="B22" s="31" t="s">
        <v>45</v>
      </c>
      <c r="C22" s="32">
        <v>55996.440399999999</v>
      </c>
      <c r="D22" s="32">
        <v>1.66E-2</v>
      </c>
      <c r="E22">
        <f>+(C22-C$7)/C$8</f>
        <v>0.49999999999905703</v>
      </c>
      <c r="F22">
        <f>ROUND(2*E22,0)/2</f>
        <v>0.5</v>
      </c>
      <c r="G22">
        <f>+C22-(C$7+F22*C$8)</f>
        <v>0</v>
      </c>
      <c r="J22">
        <f>+G22</f>
        <v>0</v>
      </c>
      <c r="O22">
        <f ca="1">+C$11+C$12*$F22</f>
        <v>2.6131402811159256E-5</v>
      </c>
      <c r="Q22" s="2">
        <f>+C22-15018.5</f>
        <v>40977.940399999999</v>
      </c>
      <c r="R22" t="s">
        <v>0</v>
      </c>
    </row>
    <row r="23" spans="1:21" x14ac:dyDescent="0.2">
      <c r="A23" s="33" t="s">
        <v>1</v>
      </c>
      <c r="B23" s="34" t="s">
        <v>2</v>
      </c>
      <c r="C23" s="35">
        <v>57299.418100000003</v>
      </c>
      <c r="D23" s="35">
        <v>3.7000000000000002E-3</v>
      </c>
      <c r="E23">
        <f>+(C23-C$7)/C$8</f>
        <v>370.00123619244317</v>
      </c>
      <c r="F23">
        <f>ROUND(2*E23,0)/2</f>
        <v>370</v>
      </c>
      <c r="G23">
        <f>+C23-(C$7+F23*C$8)</f>
        <v>4.3592037836788222E-3</v>
      </c>
      <c r="K23">
        <f>+G23</f>
        <v>4.3592037836788222E-3</v>
      </c>
      <c r="O23">
        <f ca="1">+C$11+C$12*$F23</f>
        <v>4.1961218622868068E-3</v>
      </c>
      <c r="Q23" s="2">
        <f>+C23-15018.5</f>
        <v>42280.918100000003</v>
      </c>
      <c r="R23" t="s">
        <v>51</v>
      </c>
    </row>
    <row r="24" spans="1:21" x14ac:dyDescent="0.2">
      <c r="A24" s="36" t="s">
        <v>52</v>
      </c>
      <c r="B24" s="37" t="s">
        <v>2</v>
      </c>
      <c r="C24" s="38">
        <v>57821.31409</v>
      </c>
      <c r="D24" s="38">
        <v>5.0000000000000001E-4</v>
      </c>
      <c r="E24">
        <f>+(C24-C$7)/C$8</f>
        <v>518.00163057285204</v>
      </c>
      <c r="F24">
        <f>ROUND(2*E24,0)/2</f>
        <v>518</v>
      </c>
      <c r="G24">
        <f>+C24-(C$7+F24*C$8)</f>
        <v>5.7499132817611098E-3</v>
      </c>
      <c r="K24">
        <f>+G24</f>
        <v>5.7499132817611098E-3</v>
      </c>
      <c r="O24">
        <f ca="1">+C$11+C$12*$F24</f>
        <v>5.8663751451079049E-3</v>
      </c>
      <c r="Q24" s="2">
        <f>+C24-15018.5</f>
        <v>42802.81409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8" type="noConversion"/>
  <hyperlinks>
    <hyperlink ref="H2533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2024-01-17T01:47:49Z</dcterms:modified>
</cp:coreProperties>
</file>