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08DD508-C2CB-4E8E-BECA-AB4BC50217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Q26" i="1"/>
  <c r="E21" i="1"/>
  <c r="F21" i="1"/>
  <c r="G21" i="1"/>
  <c r="I21" i="1"/>
  <c r="F16" i="1"/>
  <c r="F17" i="1" s="1"/>
  <c r="E23" i="1"/>
  <c r="F23" i="1"/>
  <c r="G23" i="1"/>
  <c r="K23" i="1"/>
  <c r="E24" i="1"/>
  <c r="F24" i="1"/>
  <c r="G24" i="1"/>
  <c r="K24" i="1"/>
  <c r="E25" i="1"/>
  <c r="F25" i="1"/>
  <c r="G25" i="1"/>
  <c r="K25" i="1"/>
  <c r="D9" i="1"/>
  <c r="C9" i="1"/>
  <c r="Q23" i="1"/>
  <c r="Q24" i="1"/>
  <c r="Q25" i="1"/>
  <c r="E22" i="1"/>
  <c r="F22" i="1"/>
  <c r="G22" i="1"/>
  <c r="K22" i="1"/>
  <c r="Q22" i="1"/>
  <c r="C17" i="1"/>
  <c r="Q21" i="1"/>
  <c r="C12" i="1"/>
  <c r="C11" i="1"/>
  <c r="O22" i="1" l="1"/>
  <c r="O21" i="1"/>
  <c r="O23" i="1"/>
  <c r="C15" i="1"/>
  <c r="O26" i="1"/>
  <c r="O24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<sst xmlns="http://schemas.openxmlformats.org/spreadsheetml/2006/main" count="58" uniqueCount="50">
  <si>
    <t>IBVS 6244</t>
  </si>
  <si>
    <t>PE</t>
  </si>
  <si>
    <t>IBVS 6196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</si>
  <si>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</si>
  <si>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</si>
  <si>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</si>
  <si>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</si>
  <si>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</si>
  <si>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</si>
  <si>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</si>
  <si>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</si>
  <si>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</si>
  <si>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</si>
  <si>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</si>
  <si>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</si>
  <si>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</si>
  <si>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</si>
  <si>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</si>
  <si>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</si>
  <si>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</si>
  <si>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</si>
  <si>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</si>
  <si>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</si>
  <si>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</si>
  <si>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</si>
  <si>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</si>
  <si>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</si>
  <si>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</si>
  <si>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</si>
  <si>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</si>
  <si>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</si>
  <si>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</si>
  <si>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</si>
  <si>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</si>
  <si>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</si>
  <si>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</si>
  <si>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</si>
  <si>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</si>
  <si>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</si>
  <si>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</si>
  <si>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</t>
  </si>
  <si>
    <t>not avail.</t>
  </si>
  <si>
    <t>OEJV 0083</t>
  </si>
  <si>
    <t>Cam</t>
  </si>
  <si>
    <t>IBVS 5966</t>
  </si>
  <si>
    <t>V0499 Cam / GSC 4544-1144</t>
  </si>
  <si>
    <t>vis</t>
  </si>
  <si>
    <t>OEJV 0179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</si>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</sst>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30" fillId="0" borderId="0" xfId="42" applyFo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0" fillId="0" borderId="0" xfId="42" applyFont="1" applyAlignment="1">
      <alignment horizontal="center" wrapText="1"/>
    </xf>
    <xf numFmtId="0" fontId="30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V0499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31710709318497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</c:v>
                </c:pt>
                <c:pt idx="2">
                  <c:v>2053</c:v>
                </c:pt>
                <c:pt idx="3">
                  <c:v>2055</c:v>
                </c:pt>
                <c:pt idx="4">
                  <c:v>2147</c:v>
                </c:pt>
                <c:pt idx="5">
                  <c:v>2222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08-47A1-A784-5C1804479B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</c:v>
                </c:pt>
                <c:pt idx="2">
                  <c:v>2053</c:v>
                </c:pt>
                <c:pt idx="3">
                  <c:v>2055</c:v>
                </c:pt>
                <c:pt idx="4">
                  <c:v>2147</c:v>
                </c:pt>
                <c:pt idx="5">
                  <c:v>2222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8-47A1-A784-5C1804479B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</c:v>
                </c:pt>
                <c:pt idx="2">
                  <c:v>2053</c:v>
                </c:pt>
                <c:pt idx="3">
                  <c:v>2055</c:v>
                </c:pt>
                <c:pt idx="4">
                  <c:v>2147</c:v>
                </c:pt>
                <c:pt idx="5">
                  <c:v>2222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08-47A1-A784-5C1804479B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</c:v>
                </c:pt>
                <c:pt idx="2">
                  <c:v>2053</c:v>
                </c:pt>
                <c:pt idx="3">
                  <c:v>2055</c:v>
                </c:pt>
                <c:pt idx="4">
                  <c:v>2147</c:v>
                </c:pt>
                <c:pt idx="5">
                  <c:v>2222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1.0249999999359716E-2</c:v>
                </c:pt>
                <c:pt idx="2">
                  <c:v>1.5049999994516838E-2</c:v>
                </c:pt>
                <c:pt idx="3">
                  <c:v>1.4329999998153653E-2</c:v>
                </c:pt>
                <c:pt idx="4">
                  <c:v>1.4419999992242083E-2</c:v>
                </c:pt>
                <c:pt idx="5">
                  <c:v>1.5299999999115244E-2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08-47A1-A784-5C1804479B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</c:v>
                </c:pt>
                <c:pt idx="2">
                  <c:v>2053</c:v>
                </c:pt>
                <c:pt idx="3">
                  <c:v>2055</c:v>
                </c:pt>
                <c:pt idx="4">
                  <c:v>2147</c:v>
                </c:pt>
                <c:pt idx="5">
                  <c:v>2222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08-47A1-A784-5C1804479B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</c:v>
                </c:pt>
                <c:pt idx="2">
                  <c:v>2053</c:v>
                </c:pt>
                <c:pt idx="3">
                  <c:v>2055</c:v>
                </c:pt>
                <c:pt idx="4">
                  <c:v>2147</c:v>
                </c:pt>
                <c:pt idx="5">
                  <c:v>2222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08-47A1-A784-5C1804479B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</c:v>
                </c:pt>
                <c:pt idx="2">
                  <c:v>2053</c:v>
                </c:pt>
                <c:pt idx="3">
                  <c:v>2055</c:v>
                </c:pt>
                <c:pt idx="4">
                  <c:v>2147</c:v>
                </c:pt>
                <c:pt idx="5">
                  <c:v>2222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08-47A1-A784-5C1804479B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</c:v>
                </c:pt>
                <c:pt idx="2">
                  <c:v>2053</c:v>
                </c:pt>
                <c:pt idx="3">
                  <c:v>2055</c:v>
                </c:pt>
                <c:pt idx="4">
                  <c:v>2147</c:v>
                </c:pt>
                <c:pt idx="5">
                  <c:v>2222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9.121649965505331E-5</c:v>
                </c:pt>
                <c:pt idx="1">
                  <c:v>1.0087656519824829E-2</c:v>
                </c:pt>
                <c:pt idx="2">
                  <c:v>1.4333195237620737E-2</c:v>
                </c:pt>
                <c:pt idx="3">
                  <c:v>1.4347069547156019E-2</c:v>
                </c:pt>
                <c:pt idx="4">
                  <c:v>1.4985287785778933E-2</c:v>
                </c:pt>
                <c:pt idx="5">
                  <c:v>1.5505574393351962E-2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08-47A1-A784-5C1804479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006272"/>
        <c:axId val="1"/>
      </c:scatterChart>
      <c:valAx>
        <c:axId val="639006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006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233657858136302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A57826D-FB32-EB9C-3C5C-365CCECB6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29</v>
      </c>
      <c r="B2" t="s">
        <v>40</v>
      </c>
      <c r="C2" s="3"/>
      <c r="D2" s="3" t="s">
        <v>43</v>
      </c>
    </row>
    <row r="3" spans="1:6" ht="13.5" thickBot="1" x14ac:dyDescent="0.25"/>
    <row r="4" spans="1:6" ht="14.25" thickTop="1" thickBot="1" x14ac:dyDescent="0.25">
      <c r="A4" s="5" t="s">
        <v>6</v>
      </c>
      <c r="C4" s="8" t="s">
        <v>41</v>
      </c>
      <c r="D4" s="9" t="s">
        <v>41</v>
      </c>
    </row>
    <row r="5" spans="1:6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>
        <v>51318.73</v>
      </c>
      <c r="D7" s="28" t="s">
        <v>42</v>
      </c>
    </row>
    <row r="8" spans="1:6" x14ac:dyDescent="0.2">
      <c r="A8" t="s">
        <v>9</v>
      </c>
      <c r="C8">
        <v>2.9355500000000001</v>
      </c>
      <c r="D8" s="28" t="s">
        <v>42</v>
      </c>
    </row>
    <row r="9" spans="1:6" x14ac:dyDescent="0.2">
      <c r="A9" s="26" t="s">
        <v>39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6" x14ac:dyDescent="0.2">
      <c r="A11" s="12" t="s">
        <v>21</v>
      </c>
      <c r="B11" s="12"/>
      <c r="C11" s="23">
        <f ca="1">INTERCEPT(INDIRECT($D$9):G992,INDIRECT($C$9):F992)</f>
        <v>9.121649965505331E-5</v>
      </c>
      <c r="D11" s="3"/>
      <c r="E11" s="12"/>
    </row>
    <row r="12" spans="1:6" x14ac:dyDescent="0.2">
      <c r="A12" s="12" t="s">
        <v>22</v>
      </c>
      <c r="B12" s="12"/>
      <c r="C12" s="23">
        <f ca="1">SLOPE(INDIRECT($D$9):G992,INDIRECT($C$9):F992)</f>
        <v>6.9371547676403723E-6</v>
      </c>
      <c r="D12" s="3"/>
      <c r="E12" s="12"/>
    </row>
    <row r="13" spans="1:6" x14ac:dyDescent="0.2">
      <c r="A13" s="12" t="s">
        <v>24</v>
      </c>
      <c r="B13" s="12"/>
      <c r="C13" s="3" t="s">
        <v>19</v>
      </c>
    </row>
    <row r="14" spans="1:6" x14ac:dyDescent="0.2">
      <c r="A14" s="12"/>
      <c r="B14" s="12"/>
      <c r="C14" s="12"/>
    </row>
    <row r="15" spans="1:6" x14ac:dyDescent="0.2">
      <c r="A15" s="14" t="s">
        <v>23</v>
      </c>
      <c r="B15" s="12"/>
      <c r="C15" s="15">
        <f ca="1">(C7+C11)+(C8+C12)*INT(MAX(F21:F3533))</f>
        <v>57841.537605574398</v>
      </c>
      <c r="E15" s="16" t="s">
        <v>48</v>
      </c>
      <c r="F15" s="13">
        <v>1</v>
      </c>
    </row>
    <row r="16" spans="1:6" x14ac:dyDescent="0.2">
      <c r="A16" s="18" t="s">
        <v>10</v>
      </c>
      <c r="B16" s="12"/>
      <c r="C16" s="19">
        <f ca="1">+C8+C12</f>
        <v>2.9355569371547676</v>
      </c>
      <c r="E16" s="16" t="s">
        <v>36</v>
      </c>
      <c r="F16" s="17">
        <f ca="1">NOW()+15018.5+$C$5/24</f>
        <v>60326.621955671297</v>
      </c>
    </row>
    <row r="17" spans="1:17" ht="13.5" thickBot="1" x14ac:dyDescent="0.25">
      <c r="A17" s="16" t="s">
        <v>33</v>
      </c>
      <c r="B17" s="12"/>
      <c r="C17" s="12">
        <f>COUNT(C21:C2191)</f>
        <v>6</v>
      </c>
      <c r="E17" s="16" t="s">
        <v>49</v>
      </c>
      <c r="F17" s="17">
        <f ca="1">ROUND(2*(F16-$C$7)/$C$8,0)/2+F15</f>
        <v>3069.5</v>
      </c>
    </row>
    <row r="18" spans="1:17" ht="14.25" thickTop="1" thickBot="1" x14ac:dyDescent="0.25">
      <c r="A18" s="18" t="s">
        <v>11</v>
      </c>
      <c r="B18" s="12"/>
      <c r="C18" s="21">
        <f ca="1">+C15</f>
        <v>57841.537605574398</v>
      </c>
      <c r="D18" s="22">
        <f ca="1">+C16</f>
        <v>2.9355569371547676</v>
      </c>
      <c r="E18" s="16" t="s">
        <v>37</v>
      </c>
      <c r="F18" s="23">
        <f ca="1">ROUND(2*(F16-$C$15)/$C$16,0)/2+F15</f>
        <v>847.5</v>
      </c>
    </row>
    <row r="19" spans="1:17" ht="13.5" thickTop="1" x14ac:dyDescent="0.2">
      <c r="E19" s="16" t="s">
        <v>38</v>
      </c>
      <c r="F19" s="20">
        <f ca="1">+$C$15+$C$16*F18-15018.5-$C$5/24</f>
        <v>45311.317943146401</v>
      </c>
    </row>
    <row r="20" spans="1:17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46</v>
      </c>
      <c r="J20" s="7" t="s">
        <v>1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7" x14ac:dyDescent="0.2">
      <c r="A21" s="28" t="s">
        <v>42</v>
      </c>
      <c r="C21" s="10">
        <v>51318.73</v>
      </c>
      <c r="D21" s="10" t="s">
        <v>19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9.121649965505331E-5</v>
      </c>
      <c r="Q21" s="2">
        <f t="shared" ref="Q21:Q26" si="4">+C21-15018.5</f>
        <v>36300.230000000003</v>
      </c>
    </row>
    <row r="22" spans="1:17" x14ac:dyDescent="0.2">
      <c r="A22" s="5" t="s">
        <v>44</v>
      </c>
      <c r="C22" s="10">
        <v>55548.8678</v>
      </c>
      <c r="D22" s="10">
        <v>2.0000000000000001E-4</v>
      </c>
      <c r="E22">
        <f t="shared" si="0"/>
        <v>1441.0034916795819</v>
      </c>
      <c r="F22">
        <f t="shared" si="1"/>
        <v>1441</v>
      </c>
      <c r="G22">
        <f t="shared" si="2"/>
        <v>1.0249999999359716E-2</v>
      </c>
      <c r="K22">
        <f>+G22</f>
        <v>1.0249999999359716E-2</v>
      </c>
      <c r="O22">
        <f t="shared" ca="1" si="3"/>
        <v>1.0087656519824829E-2</v>
      </c>
      <c r="Q22" s="2">
        <f t="shared" si="4"/>
        <v>40530.3678</v>
      </c>
    </row>
    <row r="23" spans="1:17" x14ac:dyDescent="0.2">
      <c r="A23" s="30" t="s">
        <v>2</v>
      </c>
      <c r="B23" s="31" t="s">
        <v>3</v>
      </c>
      <c r="C23" s="32">
        <v>57345.429199999999</v>
      </c>
      <c r="D23" s="32">
        <v>1.4E-3</v>
      </c>
      <c r="E23">
        <f t="shared" si="0"/>
        <v>2053.0051268075813</v>
      </c>
      <c r="F23">
        <f t="shared" si="1"/>
        <v>2053</v>
      </c>
      <c r="G23">
        <f t="shared" si="2"/>
        <v>1.5049999994516838E-2</v>
      </c>
      <c r="K23">
        <f>+G23</f>
        <v>1.5049999994516838E-2</v>
      </c>
      <c r="O23">
        <f t="shared" ca="1" si="3"/>
        <v>1.4333195237620737E-2</v>
      </c>
      <c r="Q23" s="2">
        <f t="shared" si="4"/>
        <v>42326.929199999999</v>
      </c>
    </row>
    <row r="24" spans="1:17" x14ac:dyDescent="0.2">
      <c r="A24" s="33" t="s">
        <v>47</v>
      </c>
      <c r="B24" s="34" t="s">
        <v>3</v>
      </c>
      <c r="C24" s="35">
        <v>57351.299579999999</v>
      </c>
      <c r="D24" s="35">
        <v>2.0000000000000001E-4</v>
      </c>
      <c r="E24">
        <f t="shared" si="0"/>
        <v>2055.0048815383816</v>
      </c>
      <c r="F24">
        <f t="shared" si="1"/>
        <v>2055</v>
      </c>
      <c r="G24">
        <f t="shared" si="2"/>
        <v>1.4329999998153653E-2</v>
      </c>
      <c r="K24">
        <f>+G24</f>
        <v>1.4329999998153653E-2</v>
      </c>
      <c r="O24">
        <f t="shared" ca="1" si="3"/>
        <v>1.4347069547156019E-2</v>
      </c>
      <c r="Q24" s="2">
        <f t="shared" si="4"/>
        <v>42332.799579999999</v>
      </c>
    </row>
    <row r="25" spans="1:17" x14ac:dyDescent="0.2">
      <c r="A25" s="33" t="s">
        <v>47</v>
      </c>
      <c r="B25" s="34" t="s">
        <v>3</v>
      </c>
      <c r="C25" s="35">
        <v>57621.370269999999</v>
      </c>
      <c r="D25" s="35">
        <v>2.9999999999999997E-4</v>
      </c>
      <c r="E25">
        <f t="shared" si="0"/>
        <v>2147.0049121970314</v>
      </c>
      <c r="F25">
        <f t="shared" si="1"/>
        <v>2147</v>
      </c>
      <c r="G25">
        <f t="shared" si="2"/>
        <v>1.4419999992242083E-2</v>
      </c>
      <c r="K25">
        <f>+G25</f>
        <v>1.4419999992242083E-2</v>
      </c>
      <c r="O25">
        <f t="shared" ca="1" si="3"/>
        <v>1.4985287785778933E-2</v>
      </c>
      <c r="Q25" s="2">
        <f t="shared" si="4"/>
        <v>42602.870269999999</v>
      </c>
    </row>
    <row r="26" spans="1:17" x14ac:dyDescent="0.2">
      <c r="A26" s="29" t="s">
        <v>0</v>
      </c>
      <c r="B26" s="36" t="s">
        <v>3</v>
      </c>
      <c r="C26" s="37">
        <v>57841.537400000001</v>
      </c>
      <c r="D26" s="37">
        <v>1.2999999999999999E-3</v>
      </c>
      <c r="E26">
        <f t="shared" si="0"/>
        <v>2222.0052119704987</v>
      </c>
      <c r="F26">
        <f t="shared" si="1"/>
        <v>2222</v>
      </c>
      <c r="G26">
        <f t="shared" si="2"/>
        <v>1.5299999999115244E-2</v>
      </c>
      <c r="K26">
        <f>+G26</f>
        <v>1.5299999999115244E-2</v>
      </c>
      <c r="O26">
        <f t="shared" ca="1" si="3"/>
        <v>1.5505574393351962E-2</v>
      </c>
      <c r="Q26" s="2">
        <f t="shared" si="4"/>
        <v>42823.037400000001</v>
      </c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2525" r:id="rId1" display="http://vsolj.cetus-net.org/bulletin.html"/>
    <hyperlink ref="H64617" r:id="rId2" display="http://vsolj.cetus-net.org/bulletin.html"/>
    <hyperlink ref="H64610" r:id="rId3" display="https://www.aavso.org/ejaavso"/>
    <hyperlink ref="AP1468" r:id="rId4" display="http://cdsbib.u-strasbg.fr/cgi-bin/cdsbib?1990RMxAA..21..381G"/>
    <hyperlink ref="AP1465" r:id="rId5" display="http://cdsbib.u-strasbg.fr/cgi-bin/cdsbib?1990RMxAA..21..381G"/>
    <hyperlink ref="AP1467" r:id="rId6" display="http://cdsbib.u-strasbg.fr/cgi-bin/cdsbib?1990RMxAA..21..381G"/>
    <hyperlink ref="AP1443" r:id="rId7" display="http://cdsbib.u-strasbg.fr/cgi-bin/cdsbib?1990RMxAA..21..381G"/>
    <hyperlink ref="I64617" r:id="rId8" display="http://vsolj.cetus-net.org/bulletin.html"/>
    <hyperlink ref="AQ1604" r:id="rId9" display="http://cdsbib.u-strasbg.fr/cgi-bin/cdsbib?1990RMxAA..21..381G"/>
    <hyperlink ref="AQ3248" r:id="rId10" display="http://cdsbib.u-strasbg.fr/cgi-bin/cdsbib?1990RMxAA..21..381G"/>
    <hyperlink ref="AQ1605" r:id="rId11" display="http://cdsbib.u-strasbg.fr/cgi-bin/cdsbib?1990RMxAA..21..381G"/>
    <hyperlink ref="H64614" r:id="rId12" display="https://www.aavso.org/ejaavso"/>
    <hyperlink ref="H2455" r:id="rId13" display="http://vsolj.cetus-net.org/bulletin.html"/>
    <hyperlink ref="AP5693" r:id="rId14" display="http://cdsbib.u-strasbg.fr/cgi-bin/cdsbib?1990RMxAA..21..381G"/>
    <hyperlink ref="AP5696" r:id="rId15" display="http://cdsbib.u-strasbg.fr/cgi-bin/cdsbib?1990RMxAA..21..381G"/>
    <hyperlink ref="AP5694" r:id="rId16" display="http://cdsbib.u-strasbg.fr/cgi-bin/cdsbib?1990RMxAA..21..381G"/>
    <hyperlink ref="AP5672" r:id="rId17" display="http://cdsbib.u-strasbg.fr/cgi-bin/cdsbib?1990RMxAA..21..381G"/>
    <hyperlink ref="I2455" r:id="rId18" display="http://vsolj.cetus-net.org/bulletin.html"/>
    <hyperlink ref="AQ5806" r:id="rId19" display="http://cdsbib.u-strasbg.fr/cgi-bin/cdsbib?1990RMxAA..21..381G"/>
    <hyperlink ref="AQ358" r:id="rId20" display="http://cdsbib.u-strasbg.fr/cgi-bin/cdsbib?1990RMxAA..21..381G"/>
    <hyperlink ref="AQ5807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2024-01-17T01:55:37Z</dcterms:modified>
</cp:coreProperties>
</file>