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B3A9EC7-00E1-43A9-B396-41684D3033F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E22" i="1"/>
  <c r="F22" i="1"/>
  <c r="C8" i="1"/>
  <c r="F11" i="1"/>
  <c r="G11" i="1"/>
  <c r="E14" i="1"/>
  <c r="E15" i="1" s="1"/>
  <c r="C17" i="1"/>
  <c r="Q21" i="1"/>
  <c r="E21" i="1"/>
  <c r="F21" i="1"/>
  <c r="G21" i="1"/>
  <c r="G22" i="1"/>
  <c r="I22" i="1"/>
  <c r="H21" i="1"/>
  <c r="C11" i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<sst xmlns="http://schemas.openxmlformats.org/spreadsheetml/2006/main" count="47" uniqueCount="46">
  <si>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</si>
  <si>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</si>
  <si>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</si>
  <si>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</si>
  <si>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</si>
  <si>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</si>
  <si>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</si>
  <si>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</si>
  <si>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</si>
  <si>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</si>
  <si>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</si>
  <si>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</si>
  <si>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</si>
  <si>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</si>
  <si>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</si>
  <si>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</si>
  <si>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</si>
  <si>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</si>
  <si>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</si>
  <si>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</si>
  <si>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</si>
  <si>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</si>
  <si>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</si>
  <si>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</si>
  <si>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</si>
  <si>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</si>
  <si>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</si>
  <si>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</si>
  <si>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</si>
  <si>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</si>
  <si>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</si>
  <si>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</si>
  <si>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</si>
  <si>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</si>
  <si>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</si>
  <si>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</si>
  <si>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</si>
  <si>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</si>
  <si>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</si>
  <si>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</si>
  <si>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V0502 Cam  / GSC 4547-0095  </t>
  </si>
  <si>
    <t>EA</t>
  </si>
  <si>
    <t>IBVS 6011</t>
  </si>
  <si>
    <t>II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</si>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</sst>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Cam - O-C Diagr.</a:t>
            </a:r>
          </a:p>
        </c:rich>
      </c:tx>
      <c:layout>
        <c:manualLayout>
          <c:xMode val="edge"/>
          <c:yMode val="edge"/>
          <c:x val="0.3739348370927318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9E-4F67-9574-017583E584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-7.5354999993578531E-2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9E-4F67-9574-017583E584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9E-4F67-9574-017583E584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9E-4F67-9574-017583E584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9E-4F67-9574-017583E584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9E-4F67-9574-017583E584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9E-4F67-9574-017583E584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-7.5354999993578531E-2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9E-4F67-9574-017583E58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569264"/>
        <c:axId val="1"/>
      </c:scatterChart>
      <c:valAx>
        <c:axId val="74156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569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002E1F-AB6D-7EB9-1E81-F255BE627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51577.752999999997</v>
      </c>
      <c r="D4" s="9">
        <v>3.7855099999999999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51577.752999999997</v>
      </c>
    </row>
    <row r="8" spans="1:7" x14ac:dyDescent="0.2">
      <c r="A8" t="s">
        <v>3</v>
      </c>
      <c r="C8">
        <f>+D4</f>
        <v>3.7855099999999999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-6.5497609729316407E-5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60326.623643287036</v>
      </c>
    </row>
    <row r="15" spans="1:7" x14ac:dyDescent="0.2">
      <c r="A15" s="14" t="s">
        <v>18</v>
      </c>
      <c r="B15" s="12"/>
      <c r="C15" s="15">
        <f ca="1">(C7+C11)+(C8+C12)*INT(MAX(F21:F3533))</f>
        <v>55931.01417774881</v>
      </c>
      <c r="D15" s="16" t="s">
        <v>38</v>
      </c>
      <c r="E15" s="17">
        <f ca="1">ROUND(2*(E14-$C$7)/$C$8,0)/2+E13</f>
        <v>2312</v>
      </c>
    </row>
    <row r="16" spans="1:7" x14ac:dyDescent="0.2">
      <c r="A16" s="18" t="s">
        <v>4</v>
      </c>
      <c r="B16" s="12"/>
      <c r="C16" s="19">
        <f ca="1">+C8+C12</f>
        <v>3.7854445023902707</v>
      </c>
      <c r="D16" s="16" t="s">
        <v>39</v>
      </c>
      <c r="E16" s="26">
        <f ca="1">ROUND(2*(E14-$C$15)/$C$16,0)/2+E13</f>
        <v>1162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45311.59652285964</v>
      </c>
    </row>
    <row r="18" spans="1:17" ht="14.25" thickTop="1" thickBot="1" x14ac:dyDescent="0.25">
      <c r="A18" s="18" t="s">
        <v>5</v>
      </c>
      <c r="B18" s="12"/>
      <c r="C18" s="21">
        <f ca="1">+C15</f>
        <v>55931.01417774881</v>
      </c>
      <c r="D18" s="22">
        <f ca="1">+C16</f>
        <v>3.7854445023902707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51577.752999999997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36559.252999999997</v>
      </c>
    </row>
    <row r="22" spans="1:17" x14ac:dyDescent="0.2">
      <c r="A22" s="29" t="s">
        <v>42</v>
      </c>
      <c r="B22" s="30" t="s">
        <v>43</v>
      </c>
      <c r="C22" s="29">
        <v>55932.906900000002</v>
      </c>
      <c r="D22" s="29">
        <v>5.0000000000000001E-4</v>
      </c>
      <c r="E22">
        <f>+(C22-C$7)/C$8</f>
        <v>1150.4800938314797</v>
      </c>
      <c r="F22">
        <f>ROUND(2*E22,0)/2</f>
        <v>1150.5</v>
      </c>
      <c r="G22">
        <f>+C22-(C$7+F22*C$8)</f>
        <v>-7.5354999993578531E-2</v>
      </c>
      <c r="I22">
        <f>+G22</f>
        <v>-7.5354999993578531E-2</v>
      </c>
      <c r="O22">
        <f ca="1">+C$11+C$12*$F22</f>
        <v>-7.5354999993578531E-2</v>
      </c>
      <c r="Q22" s="2">
        <f>+C22-15018.5</f>
        <v>40914.406900000002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2024-01-17T01:58:02Z</dcterms:modified>
</cp:coreProperties>
</file>