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C8F72E0-0E6C-4CCC-B91B-FD7B960D9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E21" i="1"/>
  <c r="F21" i="1"/>
  <c r="G21" i="1" s="1"/>
  <c r="H21" i="1" s="1"/>
  <c r="Q22" i="1"/>
  <c r="E23" i="1"/>
  <c r="F23" i="1"/>
  <c r="G23" i="1" s="1"/>
  <c r="K23" i="1" s="1"/>
  <c r="F16" i="1"/>
  <c r="F17" i="1" s="1"/>
  <c r="C17" i="1"/>
  <c r="Q21" i="1"/>
  <c r="E22" i="1"/>
  <c r="F22" i="1"/>
  <c r="G22" i="1"/>
  <c r="I22" i="1"/>
  <c r="C12" i="1"/>
  <c r="C11" i="1"/>
  <c r="O24" i="1" l="1"/>
  <c r="C16" i="1"/>
  <c r="D18" i="1" s="1"/>
  <c r="C15" i="1"/>
  <c r="O21" i="1"/>
  <c r="O23" i="1"/>
  <c r="O22" i="1"/>
  <c r="F18" i="1" l="1"/>
  <c r="F19" i="1" s="1"/>
  <c r="C18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<sst xmlns="http://schemas.openxmlformats.org/spreadsheetml/2006/main" count="62" uniqueCount="54">
  <si>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</si>
  <si>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</si>
  <si>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</si>
  <si>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</si>
  <si>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</si>
  <si>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</si>
  <si>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</si>
  <si>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</si>
  <si>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</si>
  <si>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</si>
  <si>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</si>
  <si>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</si>
  <si>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</si>
  <si>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</si>
  <si>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</si>
  <si>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</si>
  <si>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</si>
  <si>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</si>
  <si>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</si>
  <si>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</si>
  <si>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</si>
  <si>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</si>
  <si>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</si>
  <si>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</si>
  <si>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</si>
  <si>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</si>
  <si>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</si>
  <si>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</si>
  <si>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</si>
  <si>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</si>
  <si>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</si>
  <si>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</si>
  <si>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</si>
  <si>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</si>
  <si>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</si>
  <si>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</si>
  <si>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</si>
  <si>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</si>
  <si>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</si>
  <si>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</si>
  <si>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</si>
  <si>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</si>
  <si>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G4049-0327</t>
  </si>
  <si>
    <t>2014A</t>
  </si>
  <si>
    <t>EA</t>
  </si>
  <si>
    <t>Cam</t>
  </si>
  <si>
    <t>VSX</t>
  </si>
  <si>
    <t>IBVS 6152</t>
  </si>
  <si>
    <t>IBVS 6196</t>
  </si>
  <si>
    <t>I</t>
  </si>
  <si>
    <t>JBAV, 60</t>
  </si>
  <si>
    <t>V0583 Cam / G4049-0327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</si>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</sst>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4" borderId="5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5" xfId="0" applyFont="1" applyBorder="1" applyAlignment="1">
      <alignment vertical="center"/>
    </xf>
    <xf numFmtId="0" fontId="14" fillId="24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36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V0583 Cam</a:t>
            </a:r>
            <a:r>
              <a:rPr lang="en-AU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D-41B8-8E08-EDAE59B36E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-0.24049999999988358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D-41B8-8E08-EDAE59B36E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D-41B8-8E08-EDAE59B36E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-0.25355000000126893</c:v>
                </c:pt>
                <c:pt idx="3">
                  <c:v>-0.36269999999785796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D-41B8-8E08-EDAE59B36E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2D-41B8-8E08-EDAE59B36E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2D-41B8-8E08-EDAE59B36E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1.44E-2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2D-41B8-8E08-EDAE59B36E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2.3797231027373744E-3</c:v>
                </c:pt>
                <c:pt idx="1">
                  <c:v>-0.24337641153259909</c:v>
                </c:pt>
                <c:pt idx="2">
                  <c:v>-0.25895099174331754</c:v>
                </c:pt>
                <c:pt idx="3">
                  <c:v>-0.35680231982583127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2D-41B8-8E08-EDAE59B36E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2288</c:v>
                </c:pt>
                <c:pt idx="2">
                  <c:v>2433</c:v>
                </c:pt>
                <c:pt idx="3">
                  <c:v>3344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2D-41B8-8E08-EDAE59B3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249608"/>
        <c:axId val="1"/>
      </c:scatterChart>
      <c:valAx>
        <c:axId val="691249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249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0010E9-9610-8B8A-332C-2E8ED584C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49" t="s">
        <v>51</v>
      </c>
      <c r="F1" s="30" t="s">
        <v>42</v>
      </c>
      <c r="G1" s="31" t="s">
        <v>43</v>
      </c>
      <c r="H1" s="32"/>
      <c r="I1" s="39" t="s">
        <v>42</v>
      </c>
      <c r="J1" s="40" t="s">
        <v>42</v>
      </c>
      <c r="K1" s="34">
        <v>3.2512859999199999</v>
      </c>
      <c r="L1" s="35">
        <v>61.4716599984</v>
      </c>
      <c r="M1" s="36">
        <v>51443.75</v>
      </c>
      <c r="N1" s="36">
        <v>2.40645</v>
      </c>
      <c r="O1" s="35" t="s">
        <v>44</v>
      </c>
    </row>
    <row r="2" spans="1:15" x14ac:dyDescent="0.2">
      <c r="A2" t="s">
        <v>23</v>
      </c>
      <c r="B2" t="s">
        <v>44</v>
      </c>
      <c r="C2" s="29"/>
      <c r="D2" s="2" t="s">
        <v>45</v>
      </c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50">
        <v>51443.75</v>
      </c>
      <c r="D7" s="33" t="s">
        <v>46</v>
      </c>
    </row>
    <row r="8" spans="1:15" x14ac:dyDescent="0.2">
      <c r="A8" t="s">
        <v>3</v>
      </c>
      <c r="C8" s="50">
        <v>2.40645</v>
      </c>
      <c r="D8" s="28" t="s">
        <v>46</v>
      </c>
    </row>
    <row r="9" spans="1:15" x14ac:dyDescent="0.2">
      <c r="A9" s="23" t="s">
        <v>32</v>
      </c>
      <c r="C9" s="24">
        <v>21</v>
      </c>
      <c r="D9" s="21" t="s">
        <v>52</v>
      </c>
      <c r="E9" s="22" t="s">
        <v>53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INTERCEPT(INDIRECT($E$9):G992,INDIRECT($D$9):F992)</f>
        <v>2.3797231027373744E-3</v>
      </c>
      <c r="D11" s="2"/>
      <c r="E11" s="9"/>
    </row>
    <row r="12" spans="1:15" x14ac:dyDescent="0.2">
      <c r="A12" s="9" t="s">
        <v>16</v>
      </c>
      <c r="B12" s="9"/>
      <c r="C12" s="20">
        <f ca="1">SLOPE(INDIRECT($E$9):G992,INDIRECT($D$9):F992)</f>
        <v>-1.0741089800495474E-4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59490.561997680175</v>
      </c>
      <c r="E15" s="13" t="s">
        <v>34</v>
      </c>
      <c r="F15" s="37">
        <v>1</v>
      </c>
    </row>
    <row r="16" spans="1:15" x14ac:dyDescent="0.2">
      <c r="A16" s="15" t="s">
        <v>4</v>
      </c>
      <c r="B16" s="9"/>
      <c r="C16" s="16">
        <f ca="1">+C8+C12</f>
        <v>2.4063425891019952</v>
      </c>
      <c r="E16" s="13" t="s">
        <v>30</v>
      </c>
      <c r="F16" s="38">
        <f ca="1">NOW()+15018.5+$C$5/24</f>
        <v>60326.681439236112</v>
      </c>
    </row>
    <row r="17" spans="1:18" ht="13.5" thickBot="1" x14ac:dyDescent="0.25">
      <c r="A17" s="13" t="s">
        <v>27</v>
      </c>
      <c r="B17" s="9"/>
      <c r="C17" s="9">
        <f>COUNT(C21:C2191)</f>
        <v>4</v>
      </c>
      <c r="E17" s="13" t="s">
        <v>35</v>
      </c>
      <c r="F17" s="14">
        <f ca="1">ROUND(2*(F16-$C$7)/$C$8,0)/2+F15</f>
        <v>3692.5</v>
      </c>
    </row>
    <row r="18" spans="1:18" ht="14.25" thickTop="1" thickBot="1" x14ac:dyDescent="0.25">
      <c r="A18" s="15" t="s">
        <v>5</v>
      </c>
      <c r="B18" s="9"/>
      <c r="C18" s="18">
        <f ca="1">+C15</f>
        <v>59490.561997680175</v>
      </c>
      <c r="D18" s="19">
        <f ca="1">+C16</f>
        <v>2.4063425891019952</v>
      </c>
      <c r="E18" s="13" t="s">
        <v>36</v>
      </c>
      <c r="F18" s="22">
        <f ca="1">ROUND(2*(F16-$C$15)/$C$16,0)/2+F15</f>
        <v>348.5</v>
      </c>
    </row>
    <row r="19" spans="1:18" ht="13.5" thickTop="1" x14ac:dyDescent="0.2">
      <c r="E19" s="13" t="s">
        <v>31</v>
      </c>
      <c r="F19" s="17">
        <f ca="1">+$C$15+$C$16*F18-15018.5-$C$5/24</f>
        <v>45311.068223315553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5" t="s">
        <v>33</v>
      </c>
    </row>
    <row r="21" spans="1:18" x14ac:dyDescent="0.2">
      <c r="A21" t="s">
        <v>46</v>
      </c>
      <c r="C21" s="7">
        <v>51443.75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2.3797231027373744E-3</v>
      </c>
      <c r="Q21" s="1">
        <f>+C21-15018.5</f>
        <v>36425.25</v>
      </c>
    </row>
    <row r="22" spans="1:18" x14ac:dyDescent="0.2">
      <c r="A22" s="41" t="s">
        <v>47</v>
      </c>
      <c r="B22" s="42"/>
      <c r="C22" s="41">
        <v>56949.467100000002</v>
      </c>
      <c r="D22" s="41">
        <v>4.4000000000000003E-3</v>
      </c>
      <c r="E22">
        <f>+(C22-C$7)/C$8</f>
        <v>2287.9000602547326</v>
      </c>
      <c r="F22">
        <f>ROUND(2*E22,0)/2</f>
        <v>2288</v>
      </c>
      <c r="G22">
        <f>+C22-(C$7+F22*C$8)</f>
        <v>-0.24049999999988358</v>
      </c>
      <c r="I22">
        <f>+G22</f>
        <v>-0.24049999999988358</v>
      </c>
      <c r="O22">
        <f ca="1">+C$11+C$12*$F22</f>
        <v>-0.24337641153259909</v>
      </c>
      <c r="Q22" s="1">
        <f>+C22-15018.5</f>
        <v>41930.967100000002</v>
      </c>
    </row>
    <row r="23" spans="1:18" x14ac:dyDescent="0.2">
      <c r="A23" s="43" t="s">
        <v>48</v>
      </c>
      <c r="B23" s="44" t="s">
        <v>49</v>
      </c>
      <c r="C23" s="45">
        <v>57298.389300000003</v>
      </c>
      <c r="D23" s="45">
        <v>1.44E-2</v>
      </c>
      <c r="E23">
        <f>+(C23-C$7)/C$8</f>
        <v>2432.8946373288463</v>
      </c>
      <c r="F23">
        <f>ROUND(2*E23,0)/2</f>
        <v>2433</v>
      </c>
      <c r="G23">
        <f>+C23-(C$7+F23*C$8)</f>
        <v>-0.25355000000126893</v>
      </c>
      <c r="K23">
        <f>+G23</f>
        <v>-0.25355000000126893</v>
      </c>
      <c r="O23">
        <f ca="1">+C$11+C$12*$F23</f>
        <v>-0.25895099174331754</v>
      </c>
      <c r="Q23" s="1">
        <f>+C23-15018.5</f>
        <v>42279.889300000003</v>
      </c>
    </row>
    <row r="24" spans="1:18" x14ac:dyDescent="0.2">
      <c r="A24" s="46" t="s">
        <v>50</v>
      </c>
      <c r="B24" s="47" t="s">
        <v>49</v>
      </c>
      <c r="C24" s="48">
        <v>59490.556100000002</v>
      </c>
      <c r="D24" s="46">
        <v>1.4E-3</v>
      </c>
      <c r="E24">
        <f>+(C24-C$7)/C$8</f>
        <v>3343.8492800598397</v>
      </c>
      <c r="F24">
        <f>ROUND(2*E24,0)/2</f>
        <v>3344</v>
      </c>
      <c r="G24">
        <f>+C24-(C$7+F24*C$8)</f>
        <v>-0.36269999999785796</v>
      </c>
      <c r="K24">
        <f>+G24</f>
        <v>-0.36269999999785796</v>
      </c>
      <c r="O24">
        <f ca="1">+C$11+C$12*$F24</f>
        <v>-0.35680231982583127</v>
      </c>
      <c r="Q24" s="1">
        <f>+C24-15018.5</f>
        <v>44472.056100000002</v>
      </c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2024-01-17T03:21:16Z</dcterms:modified>
</cp:coreProperties>
</file>