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93FDB6-56EE-4B1A-B5CE-A17B5255D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F14" i="1"/>
  <c r="E45" i="1"/>
  <c r="F45" i="1" s="1"/>
  <c r="U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Q40" i="1"/>
  <c r="Q41" i="1"/>
  <c r="Q42" i="1"/>
  <c r="Q43" i="1"/>
  <c r="Q44" i="1"/>
  <c r="Q38" i="1"/>
  <c r="Q39" i="1"/>
  <c r="E36" i="1"/>
  <c r="F36" i="1" s="1"/>
  <c r="G36" i="1" s="1"/>
  <c r="K36" i="1" s="1"/>
  <c r="E23" i="1"/>
  <c r="F23" i="1" s="1"/>
  <c r="G23" i="1" s="1"/>
  <c r="K23" i="1" s="1"/>
  <c r="E28" i="1"/>
  <c r="F28" i="1" s="1"/>
  <c r="G28" i="1" s="1"/>
  <c r="K28" i="1" s="1"/>
  <c r="E31" i="1"/>
  <c r="F31" i="1" s="1"/>
  <c r="G31" i="1" s="1"/>
  <c r="K31" i="1" s="1"/>
  <c r="E24" i="1"/>
  <c r="F24" i="1" s="1"/>
  <c r="U24" i="1" s="1"/>
  <c r="Q26" i="1"/>
  <c r="Q33" i="1"/>
  <c r="Q35" i="1"/>
  <c r="Q36" i="1"/>
  <c r="Q37" i="1"/>
  <c r="Q34" i="1"/>
  <c r="E40" i="1"/>
  <c r="F40" i="1" s="1"/>
  <c r="G40" i="1" s="1"/>
  <c r="K40" i="1" s="1"/>
  <c r="E9" i="1"/>
  <c r="D9" i="1"/>
  <c r="Q25" i="1"/>
  <c r="Q22" i="1"/>
  <c r="Q23" i="1"/>
  <c r="Q24" i="1"/>
  <c r="Q28" i="1"/>
  <c r="Q31" i="1"/>
  <c r="Q29" i="1"/>
  <c r="Q32" i="1"/>
  <c r="Q30" i="1"/>
  <c r="Q27" i="1"/>
  <c r="C17" i="1"/>
  <c r="E42" i="1"/>
  <c r="F42" i="1" s="1"/>
  <c r="G42" i="1" s="1"/>
  <c r="K42" i="1" s="1"/>
  <c r="E44" i="1"/>
  <c r="F44" i="1" s="1"/>
  <c r="G44" i="1" s="1"/>
  <c r="K44" i="1" s="1"/>
  <c r="E34" i="1"/>
  <c r="F34" i="1" s="1"/>
  <c r="G34" i="1" s="1"/>
  <c r="K34" i="1" s="1"/>
  <c r="E22" i="1"/>
  <c r="F22" i="1" s="1"/>
  <c r="G22" i="1" s="1"/>
  <c r="K22" i="1" s="1"/>
  <c r="E26" i="1"/>
  <c r="F26" i="1" s="1"/>
  <c r="G26" i="1" s="1"/>
  <c r="K26" i="1" s="1"/>
  <c r="E41" i="1"/>
  <c r="F41" i="1" s="1"/>
  <c r="G41" i="1" s="1"/>
  <c r="K41" i="1" s="1"/>
  <c r="E30" i="1"/>
  <c r="F30" i="1" s="1"/>
  <c r="G30" i="1" s="1"/>
  <c r="K30" i="1" s="1"/>
  <c r="E35" i="1"/>
  <c r="F35" i="1" s="1"/>
  <c r="G35" i="1" s="1"/>
  <c r="K35" i="1" s="1"/>
  <c r="E39" i="1"/>
  <c r="F39" i="1" s="1"/>
  <c r="G39" i="1" s="1"/>
  <c r="K39" i="1" s="1"/>
  <c r="E27" i="1"/>
  <c r="F27" i="1" s="1"/>
  <c r="G27" i="1" s="1"/>
  <c r="K27" i="1" s="1"/>
  <c r="E43" i="1"/>
  <c r="F43" i="1" s="1"/>
  <c r="G43" i="1" s="1"/>
  <c r="K43" i="1" s="1"/>
  <c r="E25" i="1"/>
  <c r="F25" i="1" s="1"/>
  <c r="U25" i="1" s="1"/>
  <c r="E32" i="1"/>
  <c r="F32" i="1" s="1"/>
  <c r="G32" i="1" s="1"/>
  <c r="K32" i="1" s="1"/>
  <c r="E37" i="1"/>
  <c r="F37" i="1" s="1"/>
  <c r="G37" i="1" s="1"/>
  <c r="K37" i="1" s="1"/>
  <c r="E29" i="1"/>
  <c r="F29" i="1" s="1"/>
  <c r="G29" i="1" s="1"/>
  <c r="K29" i="1" s="1"/>
  <c r="E33" i="1"/>
  <c r="F33" i="1"/>
  <c r="G33" i="1" s="1"/>
  <c r="K33" i="1" s="1"/>
  <c r="E38" i="1"/>
  <c r="F38" i="1" s="1"/>
  <c r="G38" i="1" s="1"/>
  <c r="K38" i="1" s="1"/>
  <c r="C12" i="1"/>
  <c r="C11" i="1"/>
  <c r="O21" i="1" l="1"/>
  <c r="F15" i="1"/>
  <c r="O47" i="1"/>
  <c r="O46" i="1"/>
  <c r="O48" i="1"/>
  <c r="O45" i="1"/>
  <c r="O27" i="1"/>
  <c r="O39" i="1"/>
  <c r="O34" i="1"/>
  <c r="O30" i="1"/>
  <c r="O42" i="1"/>
  <c r="O32" i="1"/>
  <c r="O41" i="1"/>
  <c r="C15" i="1"/>
  <c r="O44" i="1"/>
  <c r="O36" i="1"/>
  <c r="O40" i="1"/>
  <c r="O25" i="1"/>
  <c r="O26" i="1"/>
  <c r="O23" i="1"/>
  <c r="O29" i="1"/>
  <c r="O22" i="1"/>
  <c r="O43" i="1"/>
  <c r="O31" i="1"/>
  <c r="O28" i="1"/>
  <c r="O38" i="1"/>
  <c r="O24" i="1"/>
  <c r="O33" i="1"/>
  <c r="O37" i="1"/>
  <c r="O35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<sst xmlns="http://schemas.openxmlformats.org/spreadsheetml/2006/main" count="127" uniqueCount="70">
  <si>
    <t>VSB-66</t>
  </si>
  <si>
    <t>VSB-063</t>
  </si>
  <si>
    <t>VSB-059</t>
  </si>
  <si>
    <t>VSB 060</t>
  </si>
  <si>
    <t>OEJV 0155</t>
  </si>
  <si>
    <t>IBVS 5643</t>
  </si>
  <si>
    <t>I</t>
  </si>
  <si>
    <t>II</t>
  </si>
  <si>
    <t>0,0030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</si>
  <si>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</si>
  <si>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</si>
  <si>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</si>
  <si>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</si>
  <si>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</si>
  <si>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</si>
  <si>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</si>
  <si>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</si>
  <si>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</si>
  <si>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</si>
  <si>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</si>
  <si>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</si>
  <si>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</si>
  <si>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</si>
  <si>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</si>
  <si>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</si>
  <si>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</si>
  <si>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</si>
  <si>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</si>
  <si>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</si>
  <si>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</si>
  <si>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</si>
  <si>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</si>
  <si>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</si>
  <si>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</si>
  <si>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</si>
  <si>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</si>
  <si>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</si>
  <si>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</si>
  <si>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</si>
  <si>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</si>
  <si>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</si>
  <si>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</si>
  <si>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</si>
  <si>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</si>
  <si>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vis</t>
  </si>
  <si>
    <t>PE</t>
  </si>
  <si>
    <t>CCD</t>
  </si>
  <si>
    <t>CM Cap</t>
  </si>
  <si>
    <t>G5749-1622</t>
  </si>
  <si>
    <t>EW</t>
  </si>
  <si>
    <t>pr_6</t>
  </si>
  <si>
    <t>F8/G00V</t>
  </si>
  <si>
    <t>CM Cap / GSC 5749-1622</t>
  </si>
  <si>
    <t>GRAV</t>
  </si>
  <si>
    <t>GCVS</t>
  </si>
  <si>
    <t>VSB_061</t>
  </si>
  <si>
    <t>Ic</t>
  </si>
  <si>
    <t>VSB-64</t>
  </si>
  <si>
    <t>V</t>
  </si>
  <si>
    <t>VSB 067</t>
  </si>
  <si>
    <t>VSB 069</t>
  </si>
  <si>
    <t>U</t>
  </si>
  <si>
    <t>B</t>
  </si>
  <si>
    <t>VSB, 108</t>
  </si>
  <si>
    <t xml:space="preserve">Mag </t>
  </si>
  <si>
    <t>Next ToM-P</t>
  </si>
  <si>
    <t>Next ToM-S</t>
  </si>
  <si>
    <t>VSX</t>
  </si>
  <si>
    <t>9.70-10.25`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</si>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</sst>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1" applyFont="1"/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6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2" fontId="37" fillId="0" borderId="14" xfId="0" applyNumberFormat="1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Cap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886803962991"/>
          <c:y val="0.12865527773940535"/>
          <c:w val="0.83238732174260144"/>
          <c:h val="0.65789657871713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0-4859-A399-3D0217189A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0-4859-A399-3D0217189A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0-4859-A399-3D0217189A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-2.8500000044004992E-3</c:v>
                </c:pt>
                <c:pt idx="2">
                  <c:v>-2.7000000045518391E-3</c:v>
                </c:pt>
                <c:pt idx="5">
                  <c:v>-7.1499999903608114E-3</c:v>
                </c:pt>
                <c:pt idx="6">
                  <c:v>-8.4999999671708792E-4</c:v>
                </c:pt>
                <c:pt idx="7">
                  <c:v>-8.4999992395751178E-4</c:v>
                </c:pt>
                <c:pt idx="8">
                  <c:v>-8.4999992395751178E-4</c:v>
                </c:pt>
                <c:pt idx="9">
                  <c:v>-4.7000000049592927E-3</c:v>
                </c:pt>
                <c:pt idx="10">
                  <c:v>-4.6999997939565219E-3</c:v>
                </c:pt>
                <c:pt idx="11">
                  <c:v>-4.6999997939565219E-3</c:v>
                </c:pt>
                <c:pt idx="12">
                  <c:v>-5.7500000038999133E-3</c:v>
                </c:pt>
                <c:pt idx="13">
                  <c:v>-3.7000000011175871E-3</c:v>
                </c:pt>
                <c:pt idx="14">
                  <c:v>-4.4499998693936504E-3</c:v>
                </c:pt>
                <c:pt idx="15">
                  <c:v>-4.2500002091401257E-3</c:v>
                </c:pt>
                <c:pt idx="16">
                  <c:v>-3.9499997874372639E-3</c:v>
                </c:pt>
                <c:pt idx="17">
                  <c:v>-3.4999999988940544E-3</c:v>
                </c:pt>
                <c:pt idx="18">
                  <c:v>-3.5000000061700121E-3</c:v>
                </c:pt>
                <c:pt idx="19">
                  <c:v>-4.2500000054133125E-3</c:v>
                </c:pt>
                <c:pt idx="20">
                  <c:v>-7.900000004156027E-3</c:v>
                </c:pt>
                <c:pt idx="21">
                  <c:v>-6.6999999980907887E-3</c:v>
                </c:pt>
                <c:pt idx="22">
                  <c:v>-5.9000000037485734E-3</c:v>
                </c:pt>
                <c:pt idx="23">
                  <c:v>6.9999999686842784E-4</c:v>
                </c:pt>
                <c:pt idx="25">
                  <c:v>-3.4000001105596311E-3</c:v>
                </c:pt>
                <c:pt idx="26">
                  <c:v>-3.1000001545180567E-3</c:v>
                </c:pt>
                <c:pt idx="27">
                  <c:v>-2.8000001984764822E-3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80-4859-A399-3D0217189A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80-4859-A399-3D0217189A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80-4859-A399-3D0217189A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80-4859-A399-3D0217189A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-1.861833333407616E-3</c:v>
                </c:pt>
                <c:pt idx="1">
                  <c:v>-2.1606187099001391E-3</c:v>
                </c:pt>
                <c:pt idx="2">
                  <c:v>-2.1609554074170341E-3</c:v>
                </c:pt>
                <c:pt idx="3">
                  <c:v>-3.188556228980231E-3</c:v>
                </c:pt>
                <c:pt idx="4">
                  <c:v>-3.1951555003113703E-3</c:v>
                </c:pt>
                <c:pt idx="5">
                  <c:v>-3.4323925707155081E-3</c:v>
                </c:pt>
                <c:pt idx="6">
                  <c:v>-3.5484858745408656E-3</c:v>
                </c:pt>
                <c:pt idx="7">
                  <c:v>-3.5484858745408656E-3</c:v>
                </c:pt>
                <c:pt idx="8">
                  <c:v>-3.5484858745408656E-3</c:v>
                </c:pt>
                <c:pt idx="9">
                  <c:v>-3.5564992754429639E-3</c:v>
                </c:pt>
                <c:pt idx="10">
                  <c:v>-3.5564992754429639E-3</c:v>
                </c:pt>
                <c:pt idx="11">
                  <c:v>-3.5564992754429639E-3</c:v>
                </c:pt>
                <c:pt idx="12">
                  <c:v>-3.6731986347987317E-3</c:v>
                </c:pt>
                <c:pt idx="13">
                  <c:v>-3.7722550442692076E-3</c:v>
                </c:pt>
                <c:pt idx="14">
                  <c:v>-3.8989206501250642E-3</c:v>
                </c:pt>
                <c:pt idx="15">
                  <c:v>-3.8989206501250642E-3</c:v>
                </c:pt>
                <c:pt idx="16">
                  <c:v>-3.8989206501250642E-3</c:v>
                </c:pt>
                <c:pt idx="17">
                  <c:v>-4.0012093557577309E-3</c:v>
                </c:pt>
                <c:pt idx="18">
                  <c:v>-4.0223539598187299E-3</c:v>
                </c:pt>
                <c:pt idx="19">
                  <c:v>-4.0226906573356249E-3</c:v>
                </c:pt>
                <c:pt idx="20">
                  <c:v>-4.1393900166913928E-3</c:v>
                </c:pt>
                <c:pt idx="21">
                  <c:v>-4.1393900166913928E-3</c:v>
                </c:pt>
                <c:pt idx="22">
                  <c:v>-4.1393900166913928E-3</c:v>
                </c:pt>
                <c:pt idx="23">
                  <c:v>-4.1393900166913928E-3</c:v>
                </c:pt>
                <c:pt idx="24">
                  <c:v>-4.3543377114770888E-3</c:v>
                </c:pt>
                <c:pt idx="25">
                  <c:v>-4.3744048834840239E-3</c:v>
                </c:pt>
                <c:pt idx="26">
                  <c:v>-4.3744048834840239E-3</c:v>
                </c:pt>
                <c:pt idx="27">
                  <c:v>-4.3744048834840239E-3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80-4859-A399-3D0217189A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3">
                  <c:v>-1.1899999997694977E-2</c:v>
                </c:pt>
                <c:pt idx="4">
                  <c:v>-1.1600000005273614E-2</c:v>
                </c:pt>
                <c:pt idx="24">
                  <c:v>8.6900000125751831E-2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80-4859-A399-3D021718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35936"/>
        <c:axId val="1"/>
      </c:scatterChart>
      <c:valAx>
        <c:axId val="52503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58143449428936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03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Cap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886803962991"/>
          <c:y val="0.12865527773940535"/>
          <c:w val="0.83238732174260144"/>
          <c:h val="0.65789657871713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9-4086-80C2-207E5B0C3BF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9-4086-80C2-207E5B0C3B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9-4086-80C2-207E5B0C3B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-2.8500000044004992E-3</c:v>
                </c:pt>
                <c:pt idx="2">
                  <c:v>-2.7000000045518391E-3</c:v>
                </c:pt>
                <c:pt idx="5">
                  <c:v>-7.1499999903608114E-3</c:v>
                </c:pt>
                <c:pt idx="6">
                  <c:v>-8.4999999671708792E-4</c:v>
                </c:pt>
                <c:pt idx="7">
                  <c:v>-8.4999992395751178E-4</c:v>
                </c:pt>
                <c:pt idx="8">
                  <c:v>-8.4999992395751178E-4</c:v>
                </c:pt>
                <c:pt idx="9">
                  <c:v>-4.7000000049592927E-3</c:v>
                </c:pt>
                <c:pt idx="10">
                  <c:v>-4.6999997939565219E-3</c:v>
                </c:pt>
                <c:pt idx="11">
                  <c:v>-4.6999997939565219E-3</c:v>
                </c:pt>
                <c:pt idx="12">
                  <c:v>-5.7500000038999133E-3</c:v>
                </c:pt>
                <c:pt idx="13">
                  <c:v>-3.7000000011175871E-3</c:v>
                </c:pt>
                <c:pt idx="14">
                  <c:v>-4.4499998693936504E-3</c:v>
                </c:pt>
                <c:pt idx="15">
                  <c:v>-4.2500002091401257E-3</c:v>
                </c:pt>
                <c:pt idx="16">
                  <c:v>-3.9499997874372639E-3</c:v>
                </c:pt>
                <c:pt idx="17">
                  <c:v>-3.4999999988940544E-3</c:v>
                </c:pt>
                <c:pt idx="18">
                  <c:v>-3.5000000061700121E-3</c:v>
                </c:pt>
                <c:pt idx="19">
                  <c:v>-4.2500000054133125E-3</c:v>
                </c:pt>
                <c:pt idx="20">
                  <c:v>-7.900000004156027E-3</c:v>
                </c:pt>
                <c:pt idx="21">
                  <c:v>-6.6999999980907887E-3</c:v>
                </c:pt>
                <c:pt idx="22">
                  <c:v>-5.9000000037485734E-3</c:v>
                </c:pt>
                <c:pt idx="23">
                  <c:v>6.9999999686842784E-4</c:v>
                </c:pt>
                <c:pt idx="25">
                  <c:v>-3.4000001105596311E-3</c:v>
                </c:pt>
                <c:pt idx="26">
                  <c:v>-3.1000001545180567E-3</c:v>
                </c:pt>
                <c:pt idx="27">
                  <c:v>-2.8000001984764822E-3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9-4086-80C2-207E5B0C3B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9-4086-80C2-207E5B0C3B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9-4086-80C2-207E5B0C3B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3.0000000000000001E-3</c:v>
                  </c:pt>
                  <c:pt idx="2">
                    <c:v>5.0000000000000001E-4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9-4086-80C2-207E5B0C3B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2218.5</c:v>
                </c:pt>
                <c:pt idx="2">
                  <c:v>2221</c:v>
                </c:pt>
                <c:pt idx="3">
                  <c:v>9851</c:v>
                </c:pt>
                <c:pt idx="4">
                  <c:v>9900</c:v>
                </c:pt>
                <c:pt idx="5">
                  <c:v>11661.5</c:v>
                </c:pt>
                <c:pt idx="6">
                  <c:v>12523.5</c:v>
                </c:pt>
                <c:pt idx="7">
                  <c:v>12523.5</c:v>
                </c:pt>
                <c:pt idx="8">
                  <c:v>12523.5</c:v>
                </c:pt>
                <c:pt idx="9">
                  <c:v>12583</c:v>
                </c:pt>
                <c:pt idx="10">
                  <c:v>12583</c:v>
                </c:pt>
                <c:pt idx="11">
                  <c:v>12583</c:v>
                </c:pt>
                <c:pt idx="12">
                  <c:v>13449.5</c:v>
                </c:pt>
                <c:pt idx="13">
                  <c:v>14185</c:v>
                </c:pt>
                <c:pt idx="14">
                  <c:v>15125.5</c:v>
                </c:pt>
                <c:pt idx="15">
                  <c:v>15125.5</c:v>
                </c:pt>
                <c:pt idx="16">
                  <c:v>15125.5</c:v>
                </c:pt>
                <c:pt idx="17">
                  <c:v>15885</c:v>
                </c:pt>
                <c:pt idx="18">
                  <c:v>16042</c:v>
                </c:pt>
                <c:pt idx="19">
                  <c:v>16044.5</c:v>
                </c:pt>
                <c:pt idx="20">
                  <c:v>16911</c:v>
                </c:pt>
                <c:pt idx="21">
                  <c:v>16911</c:v>
                </c:pt>
                <c:pt idx="22">
                  <c:v>16911</c:v>
                </c:pt>
                <c:pt idx="23">
                  <c:v>16911</c:v>
                </c:pt>
                <c:pt idx="24">
                  <c:v>18507</c:v>
                </c:pt>
                <c:pt idx="25">
                  <c:v>18656</c:v>
                </c:pt>
                <c:pt idx="26">
                  <c:v>18656</c:v>
                </c:pt>
                <c:pt idx="27">
                  <c:v>18656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-1.861833333407616E-3</c:v>
                </c:pt>
                <c:pt idx="1">
                  <c:v>-2.1606187099001391E-3</c:v>
                </c:pt>
                <c:pt idx="2">
                  <c:v>-2.1609554074170341E-3</c:v>
                </c:pt>
                <c:pt idx="3">
                  <c:v>-3.188556228980231E-3</c:v>
                </c:pt>
                <c:pt idx="4">
                  <c:v>-3.1951555003113703E-3</c:v>
                </c:pt>
                <c:pt idx="5">
                  <c:v>-3.4323925707155081E-3</c:v>
                </c:pt>
                <c:pt idx="6">
                  <c:v>-3.5484858745408656E-3</c:v>
                </c:pt>
                <c:pt idx="7">
                  <c:v>-3.5484858745408656E-3</c:v>
                </c:pt>
                <c:pt idx="8">
                  <c:v>-3.5484858745408656E-3</c:v>
                </c:pt>
                <c:pt idx="9">
                  <c:v>-3.5564992754429639E-3</c:v>
                </c:pt>
                <c:pt idx="10">
                  <c:v>-3.5564992754429639E-3</c:v>
                </c:pt>
                <c:pt idx="11">
                  <c:v>-3.5564992754429639E-3</c:v>
                </c:pt>
                <c:pt idx="12">
                  <c:v>-3.6731986347987317E-3</c:v>
                </c:pt>
                <c:pt idx="13">
                  <c:v>-3.7722550442692076E-3</c:v>
                </c:pt>
                <c:pt idx="14">
                  <c:v>-3.8989206501250642E-3</c:v>
                </c:pt>
                <c:pt idx="15">
                  <c:v>-3.8989206501250642E-3</c:v>
                </c:pt>
                <c:pt idx="16">
                  <c:v>-3.8989206501250642E-3</c:v>
                </c:pt>
                <c:pt idx="17">
                  <c:v>-4.0012093557577309E-3</c:v>
                </c:pt>
                <c:pt idx="18">
                  <c:v>-4.0223539598187299E-3</c:v>
                </c:pt>
                <c:pt idx="19">
                  <c:v>-4.0226906573356249E-3</c:v>
                </c:pt>
                <c:pt idx="20">
                  <c:v>-4.1393900166913928E-3</c:v>
                </c:pt>
                <c:pt idx="21">
                  <c:v>-4.1393900166913928E-3</c:v>
                </c:pt>
                <c:pt idx="22">
                  <c:v>-4.1393900166913928E-3</c:v>
                </c:pt>
                <c:pt idx="23">
                  <c:v>-4.1393900166913928E-3</c:v>
                </c:pt>
                <c:pt idx="24">
                  <c:v>-4.3543377114770888E-3</c:v>
                </c:pt>
                <c:pt idx="25">
                  <c:v>-4.3744048834840239E-3</c:v>
                </c:pt>
                <c:pt idx="26">
                  <c:v>-4.3744048834840239E-3</c:v>
                </c:pt>
                <c:pt idx="27">
                  <c:v>-4.3744048834840239E-3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9-4086-80C2-207E5B0C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3593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2218.5</c:v>
                      </c:pt>
                      <c:pt idx="2">
                        <c:v>2221</c:v>
                      </c:pt>
                      <c:pt idx="3">
                        <c:v>9851</c:v>
                      </c:pt>
                      <c:pt idx="4">
                        <c:v>9900</c:v>
                      </c:pt>
                      <c:pt idx="5">
                        <c:v>11661.5</c:v>
                      </c:pt>
                      <c:pt idx="6">
                        <c:v>12523.5</c:v>
                      </c:pt>
                      <c:pt idx="7">
                        <c:v>12523.5</c:v>
                      </c:pt>
                      <c:pt idx="8">
                        <c:v>12523.5</c:v>
                      </c:pt>
                      <c:pt idx="9">
                        <c:v>12583</c:v>
                      </c:pt>
                      <c:pt idx="10">
                        <c:v>12583</c:v>
                      </c:pt>
                      <c:pt idx="11">
                        <c:v>12583</c:v>
                      </c:pt>
                      <c:pt idx="12">
                        <c:v>13449.5</c:v>
                      </c:pt>
                      <c:pt idx="13">
                        <c:v>14185</c:v>
                      </c:pt>
                      <c:pt idx="14">
                        <c:v>15125.5</c:v>
                      </c:pt>
                      <c:pt idx="15">
                        <c:v>15125.5</c:v>
                      </c:pt>
                      <c:pt idx="16">
                        <c:v>15125.5</c:v>
                      </c:pt>
                      <c:pt idx="17">
                        <c:v>15885</c:v>
                      </c:pt>
                      <c:pt idx="18">
                        <c:v>16042</c:v>
                      </c:pt>
                      <c:pt idx="19">
                        <c:v>16044.5</c:v>
                      </c:pt>
                      <c:pt idx="20">
                        <c:v>16911</c:v>
                      </c:pt>
                      <c:pt idx="21">
                        <c:v>16911</c:v>
                      </c:pt>
                      <c:pt idx="22">
                        <c:v>16911</c:v>
                      </c:pt>
                      <c:pt idx="23">
                        <c:v>16911</c:v>
                      </c:pt>
                      <c:pt idx="24">
                        <c:v>18507</c:v>
                      </c:pt>
                      <c:pt idx="25">
                        <c:v>18656</c:v>
                      </c:pt>
                      <c:pt idx="26">
                        <c:v>18656</c:v>
                      </c:pt>
                      <c:pt idx="27">
                        <c:v>18656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3">
                        <c:v>-1.1899999997694977E-2</c:v>
                      </c:pt>
                      <c:pt idx="4">
                        <c:v>-1.1600000005273614E-2</c:v>
                      </c:pt>
                      <c:pt idx="24">
                        <c:v>8.6900000125751831E-2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8C99-4086-80C2-207E5B0C3BF6}"/>
                  </c:ext>
                </c:extLst>
              </c15:ser>
            </c15:filteredScatterSeries>
          </c:ext>
        </c:extLst>
      </c:scatterChart>
      <c:valAx>
        <c:axId val="525035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.0000000000000004E-2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58143449428936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03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428625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AFC340A-B910-C193-C51E-8FCF27194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352425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BE4BE-5802-408F-8C6E-D0CB35EA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avso.org/ejaavso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4.75" customHeight="1" x14ac:dyDescent="0.3">
      <c r="A1" s="1" t="s">
        <v>52</v>
      </c>
      <c r="F1" s="34" t="s">
        <v>47</v>
      </c>
      <c r="G1" s="30">
        <v>0</v>
      </c>
      <c r="H1" s="35"/>
      <c r="I1" s="36" t="s">
        <v>48</v>
      </c>
      <c r="J1" s="34" t="s">
        <v>47</v>
      </c>
      <c r="K1" s="37">
        <v>20.194960000000002</v>
      </c>
      <c r="L1" s="32">
        <v>-12.303800000000001</v>
      </c>
      <c r="M1" s="33">
        <v>56105.581981706506</v>
      </c>
      <c r="N1" s="33">
        <v>0.41889879653676348</v>
      </c>
      <c r="O1" s="31" t="s">
        <v>49</v>
      </c>
      <c r="P1" s="32">
        <v>9.6999999999999993</v>
      </c>
      <c r="Q1" s="32">
        <v>10.25</v>
      </c>
      <c r="S1" s="31" t="s">
        <v>51</v>
      </c>
      <c r="U1" s="38" t="s">
        <v>50</v>
      </c>
    </row>
    <row r="2" spans="1:21" ht="12.95" customHeight="1" x14ac:dyDescent="0.2">
      <c r="A2" t="s">
        <v>32</v>
      </c>
      <c r="B2" t="s">
        <v>49</v>
      </c>
      <c r="C2" s="29"/>
      <c r="D2" s="3"/>
    </row>
    <row r="3" spans="1:21" ht="12.95" customHeight="1" thickBot="1" x14ac:dyDescent="0.25"/>
    <row r="4" spans="1:21" ht="12.95" customHeight="1" thickTop="1" thickBot="1" x14ac:dyDescent="0.25">
      <c r="A4" s="5" t="s">
        <v>9</v>
      </c>
      <c r="C4" s="26">
        <v>56126.108399999997</v>
      </c>
      <c r="D4" s="27">
        <v>0.41889880000000002</v>
      </c>
    </row>
    <row r="5" spans="1:21" ht="12.95" customHeight="1" thickTop="1" x14ac:dyDescent="0.2">
      <c r="A5" s="9" t="s">
        <v>37</v>
      </c>
      <c r="B5" s="10"/>
      <c r="C5" s="11">
        <v>-9.5</v>
      </c>
      <c r="D5" s="10" t="s">
        <v>38</v>
      </c>
      <c r="E5" s="10"/>
    </row>
    <row r="6" spans="1:21" ht="12.95" customHeight="1" x14ac:dyDescent="0.2">
      <c r="A6" s="5" t="s">
        <v>10</v>
      </c>
      <c r="E6" t="s">
        <v>53</v>
      </c>
    </row>
    <row r="7" spans="1:21" ht="12.95" customHeight="1" x14ac:dyDescent="0.2">
      <c r="A7" t="s">
        <v>11</v>
      </c>
      <c r="C7" s="59">
        <v>51979.01</v>
      </c>
      <c r="D7" s="28" t="s">
        <v>67</v>
      </c>
      <c r="E7">
        <v>56105.581981706506</v>
      </c>
    </row>
    <row r="8" spans="1:21" ht="12.95" customHeight="1" x14ac:dyDescent="0.2">
      <c r="A8" t="s">
        <v>12</v>
      </c>
      <c r="C8" s="59">
        <v>0.41889999999999999</v>
      </c>
      <c r="D8" s="28" t="s">
        <v>67</v>
      </c>
      <c r="E8">
        <v>0.41889879653676348</v>
      </c>
    </row>
    <row r="9" spans="1:21" ht="12.95" customHeight="1" x14ac:dyDescent="0.2">
      <c r="A9" s="23" t="s">
        <v>40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21" ht="12.95" customHeight="1" thickBot="1" x14ac:dyDescent="0.25">
      <c r="A10" s="10"/>
      <c r="B10" s="10"/>
      <c r="C10" s="4" t="s">
        <v>28</v>
      </c>
      <c r="D10" s="4" t="s">
        <v>29</v>
      </c>
      <c r="E10" s="10"/>
    </row>
    <row r="11" spans="1:21" ht="12.95" customHeight="1" x14ac:dyDescent="0.2">
      <c r="A11" s="10" t="s">
        <v>24</v>
      </c>
      <c r="B11" s="10"/>
      <c r="C11" s="20">
        <f ca="1">INTERCEPT(INDIRECT($E$9):G991,INDIRECT($D$9):F991)</f>
        <v>-1.861833333407616E-3</v>
      </c>
      <c r="D11" s="3"/>
      <c r="E11" s="10"/>
    </row>
    <row r="12" spans="1:21" ht="12.95" customHeight="1" x14ac:dyDescent="0.2">
      <c r="A12" s="10" t="s">
        <v>25</v>
      </c>
      <c r="B12" s="10"/>
      <c r="C12" s="20">
        <f ca="1">SLOPE(INDIRECT($E$9):G991,INDIRECT($D$9):F991)</f>
        <v>-1.34679006757955E-7</v>
      </c>
      <c r="D12" s="3"/>
      <c r="E12" s="60" t="s">
        <v>64</v>
      </c>
      <c r="F12" s="61" t="s">
        <v>68</v>
      </c>
    </row>
    <row r="13" spans="1:21" ht="12.95" customHeight="1" x14ac:dyDescent="0.2">
      <c r="A13" s="10" t="s">
        <v>27</v>
      </c>
      <c r="B13" s="10"/>
      <c r="C13" s="3" t="s">
        <v>22</v>
      </c>
      <c r="E13" s="62" t="s">
        <v>41</v>
      </c>
      <c r="F13" s="63">
        <v>1</v>
      </c>
    </row>
    <row r="14" spans="1:21" ht="12.95" customHeight="1" x14ac:dyDescent="0.2">
      <c r="A14" s="10"/>
      <c r="B14" s="10"/>
      <c r="C14" s="10"/>
      <c r="E14" s="62" t="s">
        <v>39</v>
      </c>
      <c r="F14" s="64">
        <f ca="1">NOW()+15018.5+$C$5/24</f>
        <v>60517.740919675925</v>
      </c>
    </row>
    <row r="15" spans="1:21" ht="12.95" customHeight="1" x14ac:dyDescent="0.2">
      <c r="A15" s="12" t="s">
        <v>26</v>
      </c>
      <c r="B15" s="10"/>
      <c r="C15" s="13">
        <f ca="1">(C7+C11)+(C8+C12)*INT(MAX(F21:F3532))</f>
        <v>59794.004025595117</v>
      </c>
      <c r="E15" s="62" t="s">
        <v>42</v>
      </c>
      <c r="F15" s="64">
        <f ca="1">ROUND(2*($F$14-$C$7)/$C$8,0)/2+$F$13</f>
        <v>20384.5</v>
      </c>
    </row>
    <row r="16" spans="1:21" ht="12.95" customHeight="1" x14ac:dyDescent="0.2">
      <c r="A16" s="15" t="s">
        <v>13</v>
      </c>
      <c r="B16" s="10"/>
      <c r="C16" s="16">
        <f ca="1">+C8+C12</f>
        <v>0.41889986532099321</v>
      </c>
      <c r="E16" s="62" t="s">
        <v>43</v>
      </c>
      <c r="F16" s="64">
        <f ca="1">ROUND(2*($F$14-$C$15)/$C$16,0)/2+$F$13</f>
        <v>1728.5</v>
      </c>
    </row>
    <row r="17" spans="1:21" ht="12.95" customHeight="1" thickBot="1" x14ac:dyDescent="0.25">
      <c r="A17" s="14" t="s">
        <v>36</v>
      </c>
      <c r="B17" s="10"/>
      <c r="C17" s="10">
        <f>COUNT(C21:C2190)</f>
        <v>28</v>
      </c>
      <c r="E17" s="62" t="s">
        <v>65</v>
      </c>
      <c r="F17" s="65">
        <f ca="1">+$C$15+$C$16*$F$16-15018.5-$C$5/24</f>
        <v>45499.968276135791</v>
      </c>
    </row>
    <row r="18" spans="1:21" ht="12.95" customHeight="1" thickTop="1" thickBot="1" x14ac:dyDescent="0.25">
      <c r="A18" s="15" t="s">
        <v>14</v>
      </c>
      <c r="B18" s="10"/>
      <c r="C18" s="18">
        <f ca="1">+C15</f>
        <v>59794.004025595117</v>
      </c>
      <c r="D18" s="19">
        <f ca="1">+C16</f>
        <v>0.41889986532099321</v>
      </c>
      <c r="E18" s="67" t="s">
        <v>66</v>
      </c>
      <c r="F18" s="66">
        <f ca="1">+($C$15+$C$16*$F$16)-($C$16/2)-15018.5-$C$5/24</f>
        <v>45499.758826203128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67</v>
      </c>
      <c r="I20" s="7" t="s">
        <v>44</v>
      </c>
      <c r="J20" s="7" t="s">
        <v>45</v>
      </c>
      <c r="K20" s="7" t="s">
        <v>46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5" t="s">
        <v>69</v>
      </c>
    </row>
    <row r="21" spans="1:21" ht="12.95" customHeight="1" x14ac:dyDescent="0.2">
      <c r="A21" s="56" t="s">
        <v>67</v>
      </c>
      <c r="C21" s="8">
        <v>51979.01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-1.861833333407616E-3</v>
      </c>
      <c r="Q21" s="2">
        <f>+C21-15018.5</f>
        <v>36960.51</v>
      </c>
    </row>
    <row r="22" spans="1:21" ht="12.95" customHeight="1" x14ac:dyDescent="0.2">
      <c r="A22" s="39" t="s">
        <v>5</v>
      </c>
      <c r="B22" s="40" t="s">
        <v>6</v>
      </c>
      <c r="C22" s="39">
        <v>52908.336799999997</v>
      </c>
      <c r="D22" s="39">
        <v>3.0000000000000001E-3</v>
      </c>
      <c r="E22">
        <f>+(C22-C$7)/C$8</f>
        <v>2218.4931964669258</v>
      </c>
      <c r="F22">
        <f>ROUND(2*E22,0)/2</f>
        <v>2218.5</v>
      </c>
      <c r="G22">
        <f>+C22-(C$7+F22*C$8)</f>
        <v>-2.8500000044004992E-3</v>
      </c>
      <c r="K22">
        <f>+G22</f>
        <v>-2.8500000044004992E-3</v>
      </c>
      <c r="O22">
        <f ca="1">+C$11+C$12*$F22</f>
        <v>-2.1606187099001391E-3</v>
      </c>
      <c r="Q22" s="2">
        <f>+C22-15018.5</f>
        <v>37889.836799999997</v>
      </c>
    </row>
    <row r="23" spans="1:21" ht="12.95" customHeight="1" x14ac:dyDescent="0.2">
      <c r="A23" s="39" t="s">
        <v>5</v>
      </c>
      <c r="B23" s="40" t="s">
        <v>6</v>
      </c>
      <c r="C23" s="39">
        <v>52909.3842</v>
      </c>
      <c r="D23" s="39">
        <v>5.0000000000000001E-4</v>
      </c>
      <c r="E23">
        <f>+(C23-C$7)/C$8</f>
        <v>2220.993554547621</v>
      </c>
      <c r="F23">
        <f>ROUND(2*E23,0)/2</f>
        <v>2221</v>
      </c>
      <c r="G23">
        <f>+C23-(C$7+F23*C$8)</f>
        <v>-2.7000000045518391E-3</v>
      </c>
      <c r="K23">
        <f>+G23</f>
        <v>-2.7000000045518391E-3</v>
      </c>
      <c r="O23">
        <f ca="1">+C$11+C$12*$F23</f>
        <v>-2.1609554074170341E-3</v>
      </c>
      <c r="Q23" s="2">
        <f>+C23-15018.5</f>
        <v>37890.8842</v>
      </c>
    </row>
    <row r="24" spans="1:21" ht="12.95" customHeight="1" x14ac:dyDescent="0.2">
      <c r="A24" s="41" t="s">
        <v>4</v>
      </c>
      <c r="B24" s="42" t="s">
        <v>6</v>
      </c>
      <c r="C24" s="41">
        <v>56105.582000000002</v>
      </c>
      <c r="D24" s="41" t="s">
        <v>8</v>
      </c>
      <c r="E24">
        <f>+(C24-C$7)/C$8</f>
        <v>9850.9715922654577</v>
      </c>
      <c r="F24">
        <f>ROUND(2*E24,0)/2</f>
        <v>9851</v>
      </c>
      <c r="O24">
        <f ca="1">+C$11+C$12*$F24</f>
        <v>-3.188556228980231E-3</v>
      </c>
      <c r="Q24" s="2">
        <f>+C24-15018.5</f>
        <v>41087.082000000002</v>
      </c>
      <c r="U24">
        <f>+C24-(C$7+F24*C$8)</f>
        <v>-1.1899999997694977E-2</v>
      </c>
    </row>
    <row r="25" spans="1:21" ht="12.95" customHeight="1" x14ac:dyDescent="0.2">
      <c r="A25" t="s">
        <v>54</v>
      </c>
      <c r="C25" s="8">
        <v>56126.108399999997</v>
      </c>
      <c r="D25" s="8"/>
      <c r="E25">
        <f>+(C25-C$7)/C$8</f>
        <v>9899.9723084268207</v>
      </c>
      <c r="F25">
        <f>ROUND(2*E25,0)/2</f>
        <v>9900</v>
      </c>
      <c r="O25">
        <f ca="1">+C$11+C$12*$F25</f>
        <v>-3.1951555003113703E-3</v>
      </c>
      <c r="Q25" s="2">
        <f>+C25-15018.5</f>
        <v>41107.608399999997</v>
      </c>
      <c r="U25">
        <f>+C25-(C$7+F25*C$8)</f>
        <v>-1.1600000005273614E-2</v>
      </c>
    </row>
    <row r="26" spans="1:21" ht="12.95" customHeight="1" x14ac:dyDescent="0.2">
      <c r="A26" s="41" t="s">
        <v>2</v>
      </c>
      <c r="B26" s="42" t="s">
        <v>7</v>
      </c>
      <c r="C26" s="41">
        <v>56864.005200000014</v>
      </c>
      <c r="D26" s="41" t="s">
        <v>56</v>
      </c>
      <c r="E26">
        <f>+(C26-C$7)/C$8</f>
        <v>11661.482931487257</v>
      </c>
      <c r="F26">
        <f>ROUND(2*E26,0)/2</f>
        <v>11661.5</v>
      </c>
      <c r="G26">
        <f>+C26-(C$7+F26*C$8)</f>
        <v>-7.1499999903608114E-3</v>
      </c>
      <c r="K26">
        <f>+G26</f>
        <v>-7.1499999903608114E-3</v>
      </c>
      <c r="O26">
        <f ca="1">+C$11+C$12*$F26</f>
        <v>-3.4323925707155081E-3</v>
      </c>
      <c r="Q26" s="2">
        <f>+C26-15018.5</f>
        <v>41845.505200000014</v>
      </c>
    </row>
    <row r="27" spans="1:21" ht="12.95" customHeight="1" x14ac:dyDescent="0.2">
      <c r="A27" s="41" t="s">
        <v>3</v>
      </c>
      <c r="B27" s="42" t="s">
        <v>7</v>
      </c>
      <c r="C27" s="41">
        <v>57225.103300000002</v>
      </c>
      <c r="D27" s="41" t="s">
        <v>56</v>
      </c>
      <c r="E27">
        <f>+(C27-C$7)/C$8</f>
        <v>12523.497970876106</v>
      </c>
      <c r="F27">
        <f>ROUND(2*E27,0)/2</f>
        <v>12523.5</v>
      </c>
      <c r="G27">
        <f>+C27-(C$7+F27*C$8)</f>
        <v>-8.4999999671708792E-4</v>
      </c>
      <c r="K27">
        <f>+G27</f>
        <v>-8.4999999671708792E-4</v>
      </c>
      <c r="O27">
        <f ca="1">+C$11+C$12*$F27</f>
        <v>-3.5484858745408656E-3</v>
      </c>
      <c r="Q27" s="2">
        <f>+C27-15018.5</f>
        <v>42206.603300000002</v>
      </c>
    </row>
    <row r="28" spans="1:21" ht="12.95" customHeight="1" x14ac:dyDescent="0.2">
      <c r="A28" s="55" t="s">
        <v>55</v>
      </c>
      <c r="B28" s="42" t="s">
        <v>7</v>
      </c>
      <c r="C28" s="41">
        <v>57225.103300000075</v>
      </c>
      <c r="D28" s="41"/>
      <c r="E28">
        <f>+(C28-C$7)/C$8</f>
        <v>12523.497970876278</v>
      </c>
      <c r="F28">
        <f>ROUND(2*E28,0)/2</f>
        <v>12523.5</v>
      </c>
      <c r="G28">
        <f>+C28-(C$7+F28*C$8)</f>
        <v>-8.4999992395751178E-4</v>
      </c>
      <c r="K28">
        <f>+G28</f>
        <v>-8.4999992395751178E-4</v>
      </c>
      <c r="O28">
        <f ca="1">+C$11+C$12*$F28</f>
        <v>-3.5484858745408656E-3</v>
      </c>
      <c r="Q28" s="2">
        <f>+C28-15018.5</f>
        <v>42206.603300000075</v>
      </c>
    </row>
    <row r="29" spans="1:21" ht="12.95" customHeight="1" x14ac:dyDescent="0.2">
      <c r="A29" s="55" t="s">
        <v>55</v>
      </c>
      <c r="B29" s="42" t="s">
        <v>7</v>
      </c>
      <c r="C29" s="41">
        <v>57225.103300000075</v>
      </c>
      <c r="D29" s="41" t="s">
        <v>56</v>
      </c>
      <c r="E29">
        <f>+(C29-C$7)/C$8</f>
        <v>12523.497970876278</v>
      </c>
      <c r="F29">
        <f>ROUND(2*E29,0)/2</f>
        <v>12523.5</v>
      </c>
      <c r="G29">
        <f>+C29-(C$7+F29*C$8)</f>
        <v>-8.4999992395751178E-4</v>
      </c>
      <c r="K29">
        <f>+G29</f>
        <v>-8.4999992395751178E-4</v>
      </c>
      <c r="O29">
        <f ca="1">+C$11+C$12*$F29</f>
        <v>-3.5484858745408656E-3</v>
      </c>
      <c r="Q29" s="2">
        <f>+C29-15018.5</f>
        <v>42206.603300000075</v>
      </c>
    </row>
    <row r="30" spans="1:21" ht="12.95" customHeight="1" x14ac:dyDescent="0.2">
      <c r="A30" s="41" t="s">
        <v>3</v>
      </c>
      <c r="B30" s="42" t="s">
        <v>6</v>
      </c>
      <c r="C30" s="41">
        <v>57250.023999999998</v>
      </c>
      <c r="D30" s="41" t="s">
        <v>56</v>
      </c>
      <c r="E30">
        <f>+(C30-C$7)/C$8</f>
        <v>12582.988780138447</v>
      </c>
      <c r="F30">
        <f>ROUND(2*E30,0)/2</f>
        <v>12583</v>
      </c>
      <c r="G30">
        <f>+C30-(C$7+F30*C$8)</f>
        <v>-4.7000000049592927E-3</v>
      </c>
      <c r="K30">
        <f>+G30</f>
        <v>-4.7000000049592927E-3</v>
      </c>
      <c r="O30">
        <f ca="1">+C$11+C$12*$F30</f>
        <v>-3.5564992754429639E-3</v>
      </c>
      <c r="Q30" s="2">
        <f>+C30-15018.5</f>
        <v>42231.523999999998</v>
      </c>
    </row>
    <row r="31" spans="1:21" ht="12.95" customHeight="1" x14ac:dyDescent="0.2">
      <c r="A31" s="55" t="s">
        <v>55</v>
      </c>
      <c r="B31" s="42" t="s">
        <v>6</v>
      </c>
      <c r="C31" s="41">
        <v>57250.024000000209</v>
      </c>
      <c r="D31" s="41"/>
      <c r="E31">
        <f>+(C31-C$7)/C$8</f>
        <v>12582.98878013895</v>
      </c>
      <c r="F31">
        <f>ROUND(2*E31,0)/2</f>
        <v>12583</v>
      </c>
      <c r="G31">
        <f>+C31-(C$7+F31*C$8)</f>
        <v>-4.6999997939565219E-3</v>
      </c>
      <c r="K31">
        <f>+G31</f>
        <v>-4.6999997939565219E-3</v>
      </c>
      <c r="O31">
        <f ca="1">+C$11+C$12*$F31</f>
        <v>-3.5564992754429639E-3</v>
      </c>
      <c r="Q31" s="2">
        <f>+C31-15018.5</f>
        <v>42231.524000000209</v>
      </c>
    </row>
    <row r="32" spans="1:21" ht="12.95" customHeight="1" x14ac:dyDescent="0.2">
      <c r="A32" s="55" t="s">
        <v>55</v>
      </c>
      <c r="B32" s="42" t="s">
        <v>6</v>
      </c>
      <c r="C32" s="41">
        <v>57250.024000000209</v>
      </c>
      <c r="D32" s="41" t="s">
        <v>56</v>
      </c>
      <c r="E32">
        <f>+(C32-C$7)/C$8</f>
        <v>12582.98878013895</v>
      </c>
      <c r="F32">
        <f>ROUND(2*E32,0)/2</f>
        <v>12583</v>
      </c>
      <c r="G32">
        <f>+C32-(C$7+F32*C$8)</f>
        <v>-4.6999997939565219E-3</v>
      </c>
      <c r="K32">
        <f>+G32</f>
        <v>-4.6999997939565219E-3</v>
      </c>
      <c r="O32">
        <f ca="1">+C$11+C$12*$F32</f>
        <v>-3.5564992754429639E-3</v>
      </c>
      <c r="Q32" s="2">
        <f>+C32-15018.5</f>
        <v>42231.524000000209</v>
      </c>
    </row>
    <row r="33" spans="1:21" ht="12.95" customHeight="1" x14ac:dyDescent="0.2">
      <c r="A33" s="41" t="s">
        <v>1</v>
      </c>
      <c r="B33" s="42" t="s">
        <v>7</v>
      </c>
      <c r="C33" s="41">
        <v>57612.999799999998</v>
      </c>
      <c r="D33" s="41" t="s">
        <v>56</v>
      </c>
      <c r="E33">
        <f>+(C33-C$7)/C$8</f>
        <v>13449.486273573635</v>
      </c>
      <c r="F33">
        <f>ROUND(2*E33,0)/2</f>
        <v>13449.5</v>
      </c>
      <c r="G33">
        <f>+C33-(C$7+F33*C$8)</f>
        <v>-5.7500000038999133E-3</v>
      </c>
      <c r="K33">
        <f>+G33</f>
        <v>-5.7500000038999133E-3</v>
      </c>
      <c r="O33">
        <f ca="1">+C$11+C$12*$F33</f>
        <v>-3.6731986347987317E-3</v>
      </c>
      <c r="Q33" s="2">
        <f>+C33-15018.5</f>
        <v>42594.499799999998</v>
      </c>
    </row>
    <row r="34" spans="1:21" ht="12.95" customHeight="1" x14ac:dyDescent="0.2">
      <c r="A34" s="43" t="s">
        <v>57</v>
      </c>
      <c r="B34" s="44" t="s">
        <v>6</v>
      </c>
      <c r="C34" s="45">
        <v>57921.102800000001</v>
      </c>
      <c r="D34" s="46" t="s">
        <v>58</v>
      </c>
      <c r="E34">
        <f>+(C34-C$7)/C$8</f>
        <v>14184.991167343038</v>
      </c>
      <c r="F34">
        <f>ROUND(2*E34,0)/2</f>
        <v>14185</v>
      </c>
      <c r="G34">
        <f>+C34-(C$7+F34*C$8)</f>
        <v>-3.7000000011175871E-3</v>
      </c>
      <c r="K34">
        <f>+G34</f>
        <v>-3.7000000011175871E-3</v>
      </c>
      <c r="O34">
        <f ca="1">+C$11+C$12*$F34</f>
        <v>-3.7722550442692076E-3</v>
      </c>
      <c r="Q34" s="2">
        <f>+C34-15018.5</f>
        <v>42902.602800000001</v>
      </c>
    </row>
    <row r="35" spans="1:21" ht="12.95" customHeight="1" x14ac:dyDescent="0.2">
      <c r="A35" s="47" t="s">
        <v>0</v>
      </c>
      <c r="B35" s="48" t="s">
        <v>7</v>
      </c>
      <c r="C35" s="47">
        <v>58315.07750000013</v>
      </c>
      <c r="D35" s="47" t="s">
        <v>22</v>
      </c>
      <c r="E35">
        <f>+(C35-C$7)/C$8</f>
        <v>15125.48937693991</v>
      </c>
      <c r="F35">
        <f>ROUND(2*E35,0)/2</f>
        <v>15125.5</v>
      </c>
      <c r="G35">
        <f>+C35-(C$7+F35*C$8)</f>
        <v>-4.4499998693936504E-3</v>
      </c>
      <c r="K35">
        <f>+G35</f>
        <v>-4.4499998693936504E-3</v>
      </c>
      <c r="O35">
        <f ca="1">+C$11+C$12*$F35</f>
        <v>-3.8989206501250642E-3</v>
      </c>
      <c r="Q35" s="2">
        <f>+C35-15018.5</f>
        <v>43296.57750000013</v>
      </c>
    </row>
    <row r="36" spans="1:21" x14ac:dyDescent="0.2">
      <c r="A36" s="47" t="s">
        <v>0</v>
      </c>
      <c r="B36" s="48" t="s">
        <v>7</v>
      </c>
      <c r="C36" s="47">
        <v>58315.077699999791</v>
      </c>
      <c r="D36" s="47" t="s">
        <v>22</v>
      </c>
      <c r="E36">
        <f>+(C36-C$7)/C$8</f>
        <v>15125.489854380015</v>
      </c>
      <c r="F36">
        <f>ROUND(2*E36,0)/2</f>
        <v>15125.5</v>
      </c>
      <c r="G36">
        <f>+C36-(C$7+F36*C$8)</f>
        <v>-4.2500002091401257E-3</v>
      </c>
      <c r="K36">
        <f>+G36</f>
        <v>-4.2500002091401257E-3</v>
      </c>
      <c r="O36">
        <f ca="1">+C$11+C$12*$F36</f>
        <v>-3.8989206501250642E-3</v>
      </c>
      <c r="Q36" s="2">
        <f>+C36-15018.5</f>
        <v>43296.577699999791</v>
      </c>
    </row>
    <row r="37" spans="1:21" x14ac:dyDescent="0.2">
      <c r="A37" s="47" t="s">
        <v>0</v>
      </c>
      <c r="B37" s="48" t="s">
        <v>7</v>
      </c>
      <c r="C37" s="47">
        <v>58315.078000000212</v>
      </c>
      <c r="D37" s="47" t="s">
        <v>22</v>
      </c>
      <c r="E37">
        <f>+(C37-C$7)/C$8</f>
        <v>15125.490570542397</v>
      </c>
      <c r="F37">
        <f>ROUND(2*E37,0)/2</f>
        <v>15125.5</v>
      </c>
      <c r="G37">
        <f>+C37-(C$7+F37*C$8)</f>
        <v>-3.9499997874372639E-3</v>
      </c>
      <c r="K37">
        <f>+G37</f>
        <v>-3.9499997874372639E-3</v>
      </c>
      <c r="O37">
        <f ca="1">+C$11+C$12*$F37</f>
        <v>-3.8989206501250642E-3</v>
      </c>
      <c r="Q37" s="2">
        <f>+C37-15018.5</f>
        <v>43296.578000000212</v>
      </c>
    </row>
    <row r="38" spans="1:21" x14ac:dyDescent="0.2">
      <c r="A38" s="49" t="s">
        <v>59</v>
      </c>
      <c r="B38" s="50" t="s">
        <v>6</v>
      </c>
      <c r="C38" s="51">
        <v>58633.233</v>
      </c>
      <c r="D38" s="51" t="s">
        <v>58</v>
      </c>
      <c r="E38">
        <f>+(C38-C$7)/C$8</f>
        <v>15884.991644783953</v>
      </c>
      <c r="F38">
        <f>ROUND(2*E38,0)/2</f>
        <v>15885</v>
      </c>
      <c r="G38">
        <f>+C38-(C$7+F38*C$8)</f>
        <v>-3.4999999988940544E-3</v>
      </c>
      <c r="K38">
        <f>+G38</f>
        <v>-3.4999999988940544E-3</v>
      </c>
      <c r="O38">
        <f ca="1">+C$11+C$12*$F38</f>
        <v>-4.0012093557577309E-3</v>
      </c>
      <c r="Q38" s="2">
        <f>+C38-15018.5</f>
        <v>43614.733</v>
      </c>
    </row>
    <row r="39" spans="1:21" x14ac:dyDescent="0.2">
      <c r="A39" s="49" t="s">
        <v>59</v>
      </c>
      <c r="B39" s="50" t="s">
        <v>6</v>
      </c>
      <c r="C39" s="51">
        <v>58699.0003</v>
      </c>
      <c r="D39" s="51" t="s">
        <v>56</v>
      </c>
      <c r="E39">
        <f>+(C39-C$7)/C$8</f>
        <v>16041.991644783953</v>
      </c>
      <c r="F39">
        <f>ROUND(2*E39,0)/2</f>
        <v>16042</v>
      </c>
      <c r="G39">
        <f>+C39-(C$7+F39*C$8)</f>
        <v>-3.5000000061700121E-3</v>
      </c>
      <c r="K39">
        <f>+G39</f>
        <v>-3.5000000061700121E-3</v>
      </c>
      <c r="O39">
        <f ca="1">+C$11+C$12*$F39</f>
        <v>-4.0223539598187299E-3</v>
      </c>
      <c r="Q39" s="2">
        <f>+C39-15018.5</f>
        <v>43680.5003</v>
      </c>
    </row>
    <row r="40" spans="1:21" x14ac:dyDescent="0.2">
      <c r="A40" s="49" t="s">
        <v>59</v>
      </c>
      <c r="B40" s="50" t="s">
        <v>7</v>
      </c>
      <c r="C40" s="51">
        <v>58700.046799999996</v>
      </c>
      <c r="D40" s="51" t="s">
        <v>56</v>
      </c>
      <c r="E40">
        <f>+(C40-C$7)/C$8</f>
        <v>16044.489854380507</v>
      </c>
      <c r="F40">
        <f>ROUND(2*E40,0)/2</f>
        <v>16044.5</v>
      </c>
      <c r="G40">
        <f>+C40-(C$7+F40*C$8)</f>
        <v>-4.2500000054133125E-3</v>
      </c>
      <c r="K40">
        <f>+G40</f>
        <v>-4.2500000054133125E-3</v>
      </c>
      <c r="O40">
        <f ca="1">+C$11+C$12*$F40</f>
        <v>-4.0226906573356249E-3</v>
      </c>
      <c r="Q40" s="2">
        <f>+C40-15018.5</f>
        <v>43681.546799999996</v>
      </c>
    </row>
    <row r="41" spans="1:21" x14ac:dyDescent="0.2">
      <c r="A41" s="52" t="s">
        <v>60</v>
      </c>
      <c r="B41" s="53" t="s">
        <v>6</v>
      </c>
      <c r="C41" s="54">
        <v>59063.02</v>
      </c>
      <c r="D41" s="54" t="s">
        <v>61</v>
      </c>
      <c r="E41">
        <f>+(C41-C$7)/C$8</f>
        <v>16910.981141083779</v>
      </c>
      <c r="F41">
        <f>ROUND(2*E41,0)/2</f>
        <v>16911</v>
      </c>
      <c r="G41">
        <f>+C41-(C$7+F41*C$8)</f>
        <v>-7.900000004156027E-3</v>
      </c>
      <c r="K41">
        <f>+G41</f>
        <v>-7.900000004156027E-3</v>
      </c>
      <c r="O41">
        <f ca="1">+C$11+C$12*$F41</f>
        <v>-4.1393900166913928E-3</v>
      </c>
      <c r="Q41" s="2">
        <f>+C41-15018.5</f>
        <v>44044.52</v>
      </c>
    </row>
    <row r="42" spans="1:21" x14ac:dyDescent="0.2">
      <c r="A42" s="52" t="s">
        <v>60</v>
      </c>
      <c r="B42" s="53" t="s">
        <v>6</v>
      </c>
      <c r="C42" s="54">
        <v>59063.021200000003</v>
      </c>
      <c r="D42" s="54" t="s">
        <v>58</v>
      </c>
      <c r="E42">
        <f>+(C42-C$7)/C$8</f>
        <v>16910.984005729293</v>
      </c>
      <c r="F42">
        <f>ROUND(2*E42,0)/2</f>
        <v>16911</v>
      </c>
      <c r="G42">
        <f>+C42-(C$7+F42*C$8)</f>
        <v>-6.6999999980907887E-3</v>
      </c>
      <c r="K42">
        <f>+G42</f>
        <v>-6.6999999980907887E-3</v>
      </c>
      <c r="O42">
        <f ca="1">+C$11+C$12*$F42</f>
        <v>-4.1393900166913928E-3</v>
      </c>
      <c r="Q42" s="2">
        <f>+C42-15018.5</f>
        <v>44044.521200000003</v>
      </c>
    </row>
    <row r="43" spans="1:21" x14ac:dyDescent="0.2">
      <c r="A43" s="52" t="s">
        <v>60</v>
      </c>
      <c r="B43" s="53" t="s">
        <v>6</v>
      </c>
      <c r="C43" s="54">
        <v>59063.021999999997</v>
      </c>
      <c r="D43" s="54" t="s">
        <v>56</v>
      </c>
      <c r="E43">
        <f>+(C43-C$7)/C$8</f>
        <v>16910.985915492947</v>
      </c>
      <c r="F43">
        <f>ROUND(2*E43,0)/2</f>
        <v>16911</v>
      </c>
      <c r="G43">
        <f>+C43-(C$7+F43*C$8)</f>
        <v>-5.9000000037485734E-3</v>
      </c>
      <c r="K43">
        <f>+G43</f>
        <v>-5.9000000037485734E-3</v>
      </c>
      <c r="O43">
        <f ca="1">+C$11+C$12*$F43</f>
        <v>-4.1393900166913928E-3</v>
      </c>
      <c r="Q43" s="2">
        <f>+C43-15018.5</f>
        <v>44044.521999999997</v>
      </c>
    </row>
    <row r="44" spans="1:21" x14ac:dyDescent="0.2">
      <c r="A44" s="52" t="s">
        <v>60</v>
      </c>
      <c r="B44" s="53" t="s">
        <v>6</v>
      </c>
      <c r="C44" s="54">
        <v>59063.028599999998</v>
      </c>
      <c r="D44" s="54" t="s">
        <v>62</v>
      </c>
      <c r="E44">
        <f>+(C44-C$7)/C$8</f>
        <v>16911.001671043199</v>
      </c>
      <c r="F44">
        <f>ROUND(2*E44,0)/2</f>
        <v>16911</v>
      </c>
      <c r="G44">
        <f>+C44-(C$7+F44*C$8)</f>
        <v>6.9999999686842784E-4</v>
      </c>
      <c r="K44">
        <f>+G44</f>
        <v>6.9999999686842784E-4</v>
      </c>
      <c r="O44">
        <f ca="1">+C$11+C$12*$F44</f>
        <v>-4.1393900166913928E-3</v>
      </c>
      <c r="Q44" s="2">
        <f>+C44-15018.5</f>
        <v>44044.528599999998</v>
      </c>
    </row>
    <row r="45" spans="1:21" x14ac:dyDescent="0.2">
      <c r="A45" s="56" t="s">
        <v>63</v>
      </c>
      <c r="B45" s="57" t="s">
        <v>6</v>
      </c>
      <c r="C45" s="58">
        <v>59731.67920000013</v>
      </c>
      <c r="D45" s="8"/>
      <c r="E45">
        <f>+(C45-C$7)/C$8</f>
        <v>18507.207448078607</v>
      </c>
      <c r="F45">
        <f>ROUND(2*E45,0)/2</f>
        <v>18507</v>
      </c>
      <c r="O45">
        <f ca="1">+C$11+C$12*$F45</f>
        <v>-4.3543377114770888E-3</v>
      </c>
      <c r="Q45" s="2">
        <f>+C45-15018.5</f>
        <v>44713.17920000013</v>
      </c>
      <c r="U45">
        <f>+C45-(C$7+F45*C$8)</f>
        <v>8.6900000125751831E-2</v>
      </c>
    </row>
    <row r="46" spans="1:21" x14ac:dyDescent="0.2">
      <c r="A46" s="56" t="s">
        <v>63</v>
      </c>
      <c r="B46" s="57" t="s">
        <v>6</v>
      </c>
      <c r="C46" s="58">
        <v>59794.004999999888</v>
      </c>
      <c r="D46" s="8"/>
      <c r="E46">
        <f>+(C46-C$7)/C$8</f>
        <v>18655.991883504146</v>
      </c>
      <c r="F46">
        <f>ROUND(2*E46,0)/2</f>
        <v>18656</v>
      </c>
      <c r="G46">
        <f>+C46-(C$7+F46*C$8)</f>
        <v>-3.4000001105596311E-3</v>
      </c>
      <c r="K46">
        <f>+G46</f>
        <v>-3.4000001105596311E-3</v>
      </c>
      <c r="O46">
        <f ca="1">+C$11+C$12*$F46</f>
        <v>-4.3744048834840239E-3</v>
      </c>
      <c r="Q46" s="2">
        <f>+C46-15018.5</f>
        <v>44775.504999999888</v>
      </c>
    </row>
    <row r="47" spans="1:21" x14ac:dyDescent="0.2">
      <c r="A47" s="56" t="s">
        <v>63</v>
      </c>
      <c r="B47" s="57" t="s">
        <v>6</v>
      </c>
      <c r="C47" s="58">
        <v>59794.005299999844</v>
      </c>
      <c r="D47" s="8"/>
      <c r="E47">
        <f>+(C47-C$7)/C$8</f>
        <v>18655.992599665416</v>
      </c>
      <c r="F47">
        <f>ROUND(2*E47,0)/2</f>
        <v>18656</v>
      </c>
      <c r="G47">
        <f>+C47-(C$7+F47*C$8)</f>
        <v>-3.1000001545180567E-3</v>
      </c>
      <c r="K47">
        <f>+G47</f>
        <v>-3.1000001545180567E-3</v>
      </c>
      <c r="O47">
        <f ca="1">+C$11+C$12*$F47</f>
        <v>-4.3744048834840239E-3</v>
      </c>
      <c r="Q47" s="2">
        <f>+C47-15018.5</f>
        <v>44775.505299999844</v>
      </c>
    </row>
    <row r="48" spans="1:21" x14ac:dyDescent="0.2">
      <c r="A48" s="56" t="s">
        <v>63</v>
      </c>
      <c r="B48" s="57" t="s">
        <v>6</v>
      </c>
      <c r="C48" s="58">
        <v>59794.0055999998</v>
      </c>
      <c r="D48" s="8"/>
      <c r="E48">
        <f>+(C48-C$7)/C$8</f>
        <v>18655.993315826687</v>
      </c>
      <c r="F48">
        <f>ROUND(2*E48,0)/2</f>
        <v>18656</v>
      </c>
      <c r="G48">
        <f>+C48-(C$7+F48*C$8)</f>
        <v>-2.8000001984764822E-3</v>
      </c>
      <c r="K48">
        <f>+G48</f>
        <v>-2.8000001984764822E-3</v>
      </c>
      <c r="O48">
        <f ca="1">+C$11+C$12*$F48</f>
        <v>-4.3744048834840239E-3</v>
      </c>
      <c r="Q48" s="2">
        <f>+C48-15018.5</f>
        <v>44775.5055999998</v>
      </c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37:D43" name="Range1"/>
  </protectedRanges>
  <sortState xmlns:xlrd2="http://schemas.microsoft.com/office/spreadsheetml/2017/richdata2" ref="A21:Z51">
    <sortCondition ref="C21:C51"/>
  </sortState>
  <phoneticPr fontId="8" type="noConversion"/>
  <hyperlinks>
    <hyperlink ref="L53659" r:id="rId1" display="http://vsolj.cetus-net.org/bulletin.html" xr:uid="{00000000-0004-0000-0000-000000000000}"/>
    <hyperlink ref="L2502" r:id="rId2" display="http://vsolj.cetus-net.org/bulletin.html" xr:uid="{00000000-0004-0000-0000-000001000000}"/>
    <hyperlink ref="H2502" r:id="rId3" display="http://vsolj.cetus-net.org/bulletin.html" xr:uid="{00000000-0004-0000-0000-000002000000}"/>
    <hyperlink ref="H64793" r:id="rId4" display="http://vsolj.cetus-net.org/bulletin.html" xr:uid="{00000000-0004-0000-0000-000003000000}"/>
    <hyperlink ref="H64786" r:id="rId5" display="https://www.aavso.org/ejaavso" xr:uid="{00000000-0004-0000-0000-000004000000}"/>
    <hyperlink ref="I64793" r:id="rId6" display="http://vsolj.cetus-net.org/bulletin.html" xr:uid="{00000000-0004-0000-0000-000005000000}"/>
    <hyperlink ref="AQ58444" r:id="rId7" display="http://cdsbib.u-strasbg.fr/cgi-bin/cdsbib?1990RMxAA..21..381G" xr:uid="{00000000-0004-0000-0000-000006000000}"/>
    <hyperlink ref="H64790" r:id="rId8" display="https://www.aavso.org/ejaavso" xr:uid="{00000000-0004-0000-0000-000007000000}"/>
    <hyperlink ref="AP5808" r:id="rId9" display="http://cdsbib.u-strasbg.fr/cgi-bin/cdsbib?1990RMxAA..21..381G" xr:uid="{00000000-0004-0000-0000-000008000000}"/>
    <hyperlink ref="AP5811" r:id="rId10" display="http://cdsbib.u-strasbg.fr/cgi-bin/cdsbib?1990RMxAA..21..381G" xr:uid="{00000000-0004-0000-0000-000009000000}"/>
    <hyperlink ref="AP5809" r:id="rId11" display="http://cdsbib.u-strasbg.fr/cgi-bin/cdsbib?1990RMxAA..21..381G" xr:uid="{00000000-0004-0000-0000-00000A000000}"/>
    <hyperlink ref="AP5793" r:id="rId12" display="http://cdsbib.u-strasbg.fr/cgi-bin/cdsbib?1990RMxAA..21..381G" xr:uid="{00000000-0004-0000-0000-00000B000000}"/>
    <hyperlink ref="AQ6022" r:id="rId13" display="http://cdsbib.u-strasbg.fr/cgi-bin/cdsbib?1990RMxAA..21..381G" xr:uid="{00000000-0004-0000-0000-00000C000000}"/>
    <hyperlink ref="AQ6026" r:id="rId14" display="http://cdsbib.u-strasbg.fr/cgi-bin/cdsbib?1990RMxAA..21..381G" xr:uid="{00000000-0004-0000-0000-00000D000000}"/>
    <hyperlink ref="AQ170" r:id="rId15" display="http://cdsbib.u-strasbg.fr/cgi-bin/cdsbib?1990RMxAA..21..381G" xr:uid="{00000000-0004-0000-0000-00000E000000}"/>
    <hyperlink ref="I2914" r:id="rId16" display="http://vsolj.cetus-net.org/bulletin.html" xr:uid="{00000000-0004-0000-0000-00000F000000}"/>
    <hyperlink ref="H2914" r:id="rId17" display="http://vsolj.cetus-net.org/bulletin.html" xr:uid="{00000000-0004-0000-0000-000010000000}"/>
    <hyperlink ref="AQ831" r:id="rId18" display="http://cdsbib.u-strasbg.fr/cgi-bin/cdsbib?1990RMxAA..21..381G" xr:uid="{00000000-0004-0000-0000-000011000000}"/>
    <hyperlink ref="AQ830" r:id="rId19" display="http://cdsbib.u-strasbg.fr/cgi-bin/cdsbib?1990RMxAA..21..381G" xr:uid="{00000000-0004-0000-0000-000012000000}"/>
    <hyperlink ref="AP4084" r:id="rId20" display="http://cdsbib.u-strasbg.fr/cgi-bin/cdsbib?1990RMxAA..21..381G" xr:uid="{00000000-0004-0000-0000-000013000000}"/>
    <hyperlink ref="AP4102" r:id="rId21" display="http://cdsbib.u-strasbg.fr/cgi-bin/cdsbib?1990RMxAA..21..381G" xr:uid="{00000000-0004-0000-0000-000014000000}"/>
    <hyperlink ref="AP4103" r:id="rId22" display="http://cdsbib.u-strasbg.fr/cgi-bin/cdsbib?1990RMxAA..21..381G" xr:uid="{00000000-0004-0000-0000-000015000000}"/>
    <hyperlink ref="AP4099" r:id="rId23" display="http://cdsbib.u-strasbg.fr/cgi-bin/cdsbib?1990RMxAA..21..381G" xr:uid="{00000000-0004-0000-0000-000016000000}"/>
  </hyperlinks>
  <pageMargins left="0.75" right="0.75" top="1" bottom="1" header="0.5" footer="0.5"/>
  <pageSetup orientation="portrait" horizontalDpi="300" verticalDpi="300" r:id="rId24"/>
  <headerFooter alignWithMargins="0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2024-07-26T05:46:55Z</dcterms:modified>
</cp:coreProperties>
</file>