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29DE555-8C07-4EA6-BBCF-E424C76493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F14" i="1"/>
  <c r="G11" i="1"/>
  <c r="F11" i="1"/>
  <c r="E21" i="1"/>
  <c r="F21" i="1" s="1"/>
  <c r="G21" i="1" s="1"/>
  <c r="H21" i="1" s="1"/>
  <c r="C17" i="1"/>
  <c r="Q21" i="1"/>
  <c r="R22" i="1"/>
  <c r="C11" i="1"/>
  <c r="F15" i="1" l="1"/>
  <c r="C12" i="1"/>
  <c r="O22" i="1" l="1"/>
  <c r="O21" i="1"/>
  <c r="C16" i="1"/>
  <c r="D18" i="1" s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<sst xmlns="http://schemas.openxmlformats.org/spreadsheetml/2006/main" count="51" uniqueCount="47">
  <si>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</si>
  <si>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</si>
  <si>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</si>
  <si>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</si>
  <si>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</si>
  <si>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</si>
  <si>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</si>
  <si>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</si>
  <si>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</si>
  <si>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</si>
  <si>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</si>
  <si>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</si>
  <si>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</si>
  <si>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</si>
  <si>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</si>
  <si>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</si>
  <si>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</si>
  <si>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</si>
  <si>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</si>
  <si>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</si>
  <si>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</si>
  <si>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</si>
  <si>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</si>
  <si>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</si>
  <si>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</si>
  <si>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</si>
  <si>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</si>
  <si>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</si>
  <si>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</si>
  <si>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</si>
  <si>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</si>
  <si>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</si>
  <si>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</si>
  <si>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</si>
  <si>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5500 Eph.</t>
  </si>
  <si>
    <t>IBVS 5500</t>
  </si>
  <si>
    <t>Cap</t>
  </si>
  <si>
    <t>EW</t>
  </si>
  <si>
    <t>CV Cap / GSC 6328-0223</t>
  </si>
  <si>
    <t xml:space="preserve">Mag </t>
  </si>
  <si>
    <t>Add cycle</t>
  </si>
  <si>
    <t>Old Cycle</t>
  </si>
  <si>
    <t>Next ToM-P</t>
  </si>
  <si>
    <t>Next ToM-S</t>
  </si>
  <si>
    <t>13.60-13.88</t>
  </si>
  <si>
    <t>VSX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</si>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</sst>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0" fillId="0" borderId="0" xfId="0" applyFont="1" applyAlignment="1"/>
    <xf numFmtId="0" fontId="13" fillId="0" borderId="0" xfId="0" applyFont="1" applyAlignment="1"/>
    <xf numFmtId="0" fontId="4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22" fontId="15" fillId="0" borderId="11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4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CV Cap - O-C Diagr.</a:t>
            </a:r>
          </a:p>
        </c:rich>
      </c:tx>
      <c:layout>
        <c:manualLayout>
          <c:xMode val="edge"/>
          <c:yMode val="edge"/>
          <c:x val="0.3413533834586466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117667333506626"/>
          <c:w val="0.8466165413533834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-3244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-6.9060000023455359E-3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04-4166-84C8-4306B944E2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-3244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04-4166-84C8-4306B944E2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-3244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04-4166-84C8-4306B944E2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-3244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04-4166-84C8-4306B944E2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-3244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04-4166-84C8-4306B944E2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-3244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04-4166-84C8-4306B944E2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-3244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04-4166-84C8-4306B944E2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-3244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-6.9060000023455359E-3</c:v>
                </c:pt>
                <c:pt idx="1">
                  <c:v>-4.3368086899420177E-19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04-4166-84C8-4306B944E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8720"/>
        <c:axId val="1"/>
      </c:scatterChart>
      <c:valAx>
        <c:axId val="685118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18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53064690443099"/>
          <c:w val="0.63458646616541348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B298442-55B5-76C2-A4AD-BC9851244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28515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6" t="s">
        <v>38</v>
      </c>
      <c r="D1" t="s">
        <v>36</v>
      </c>
    </row>
    <row r="2" spans="1:7" ht="12.95" customHeight="1" x14ac:dyDescent="0.2">
      <c r="A2" t="s">
        <v>22</v>
      </c>
      <c r="B2" t="s">
        <v>37</v>
      </c>
      <c r="C2" s="2"/>
      <c r="D2" s="2"/>
    </row>
    <row r="3" spans="1:7" ht="12.95" customHeight="1" thickBot="1" x14ac:dyDescent="0.25"/>
    <row r="4" spans="1:7" ht="12.95" customHeight="1" thickBot="1" x14ac:dyDescent="0.25">
      <c r="A4" s="25" t="s">
        <v>34</v>
      </c>
      <c r="C4" s="23">
        <v>52846.474999999999</v>
      </c>
      <c r="D4" s="24">
        <v>0.32190999999999997</v>
      </c>
    </row>
    <row r="5" spans="1:7" ht="12.95" customHeight="1" x14ac:dyDescent="0.2"/>
    <row r="6" spans="1:7" ht="12.95" customHeight="1" x14ac:dyDescent="0.2">
      <c r="A6" s="4" t="s">
        <v>0</v>
      </c>
    </row>
    <row r="7" spans="1:7" ht="12.95" customHeight="1" x14ac:dyDescent="0.2">
      <c r="A7" t="s">
        <v>1</v>
      </c>
      <c r="C7">
        <v>53890.931499999999</v>
      </c>
      <c r="D7" s="35" t="s">
        <v>45</v>
      </c>
    </row>
    <row r="8" spans="1:7" ht="12.95" customHeight="1" x14ac:dyDescent="0.2">
      <c r="A8" t="s">
        <v>2</v>
      </c>
      <c r="C8">
        <v>0.32196350000000001</v>
      </c>
      <c r="D8" s="35" t="s">
        <v>45</v>
      </c>
    </row>
    <row r="9" spans="1:7" ht="12.95" customHeight="1" x14ac:dyDescent="0.2">
      <c r="A9" s="8" t="s">
        <v>29</v>
      </c>
      <c r="B9" s="9"/>
      <c r="C9" s="10">
        <v>-9.5</v>
      </c>
      <c r="D9" s="9" t="s">
        <v>30</v>
      </c>
      <c r="E9" s="9"/>
    </row>
    <row r="10" spans="1:7" ht="12.95" customHeight="1" thickBot="1" x14ac:dyDescent="0.25">
      <c r="A10" s="9"/>
      <c r="B10" s="9"/>
      <c r="C10" s="3" t="s">
        <v>18</v>
      </c>
      <c r="D10" s="3" t="s">
        <v>19</v>
      </c>
      <c r="E10" s="9"/>
    </row>
    <row r="11" spans="1:7" ht="12.95" customHeight="1" x14ac:dyDescent="0.2">
      <c r="A11" s="9" t="s">
        <v>14</v>
      </c>
      <c r="B11" s="9"/>
      <c r="C11" s="18">
        <f ca="1">INTERCEPT(INDIRECT($G$11):G992,INDIRECT($F$11):F992)</f>
        <v>-4.3368086899420177E-19</v>
      </c>
      <c r="D11" s="2"/>
      <c r="E11" s="9"/>
      <c r="F11" s="19" t="str">
        <f>"F"&amp;E19</f>
        <v>F21</v>
      </c>
      <c r="G11" s="20" t="str">
        <f>"G"&amp;E19</f>
        <v>G21</v>
      </c>
    </row>
    <row r="12" spans="1:7" ht="12.95" customHeight="1" x14ac:dyDescent="0.2">
      <c r="A12" s="9" t="s">
        <v>15</v>
      </c>
      <c r="B12" s="9"/>
      <c r="C12" s="18">
        <f ca="1">SLOPE(INDIRECT($G$11):G992,INDIRECT($F$11):F992)</f>
        <v>2.1288532682939382E-6</v>
      </c>
      <c r="D12" s="2"/>
      <c r="E12" s="27" t="s">
        <v>39</v>
      </c>
      <c r="F12" s="28" t="s">
        <v>44</v>
      </c>
    </row>
    <row r="13" spans="1:7" ht="12.95" customHeight="1" x14ac:dyDescent="0.2">
      <c r="A13" s="9" t="s">
        <v>17</v>
      </c>
      <c r="B13" s="9"/>
      <c r="C13" s="2" t="s">
        <v>12</v>
      </c>
      <c r="D13" s="2"/>
      <c r="E13" s="29" t="s">
        <v>40</v>
      </c>
      <c r="F13" s="30">
        <v>1</v>
      </c>
    </row>
    <row r="14" spans="1:7" ht="12.95" customHeight="1" x14ac:dyDescent="0.2">
      <c r="A14" s="9"/>
      <c r="B14" s="9"/>
      <c r="C14" s="9"/>
      <c r="D14" s="9"/>
      <c r="E14" s="29" t="s">
        <v>31</v>
      </c>
      <c r="F14" s="30">
        <f ca="1">NOW()+15018.5+$C$9/24</f>
        <v>60517.745452314812</v>
      </c>
    </row>
    <row r="15" spans="1:7" ht="12.95" customHeight="1" x14ac:dyDescent="0.2">
      <c r="A15" s="11" t="s">
        <v>16</v>
      </c>
      <c r="B15" s="9"/>
      <c r="C15" s="12">
        <f ca="1">(C7+C11)+(C8+C12)*INT(MAX(F21:F3533))</f>
        <v>53890.931499999999</v>
      </c>
      <c r="D15" s="13"/>
      <c r="E15" s="29" t="s">
        <v>41</v>
      </c>
      <c r="F15" s="30">
        <f ca="1">ROUND(2*($F$14-$C$7)/$C$8,0)/2+$F$13</f>
        <v>20583.5</v>
      </c>
    </row>
    <row r="16" spans="1:7" ht="12.95" customHeight="1" x14ac:dyDescent="0.2">
      <c r="A16" s="14" t="s">
        <v>3</v>
      </c>
      <c r="B16" s="9"/>
      <c r="C16" s="15">
        <f ca="1">+C8+C12</f>
        <v>0.32196562885326829</v>
      </c>
      <c r="D16" s="13"/>
      <c r="E16" s="29" t="s">
        <v>32</v>
      </c>
      <c r="F16" s="30">
        <f ca="1">ROUND(2*($F$14-$C$15)/$C$16,0)/2+$F$13</f>
        <v>20583.5</v>
      </c>
    </row>
    <row r="17" spans="1:18" ht="12.95" customHeight="1" thickBot="1" x14ac:dyDescent="0.25">
      <c r="A17" s="13" t="s">
        <v>28</v>
      </c>
      <c r="B17" s="9"/>
      <c r="C17" s="9">
        <f>COUNT(C21:C2191)</f>
        <v>2</v>
      </c>
      <c r="D17" s="13"/>
      <c r="E17" s="31" t="s">
        <v>42</v>
      </c>
      <c r="F17" s="32">
        <f ca="1">+$C$15+$C$16*$F$16-15018.5-$C$9/24</f>
        <v>45500.006854834581</v>
      </c>
    </row>
    <row r="18" spans="1:18" ht="12.95" customHeight="1" thickTop="1" thickBot="1" x14ac:dyDescent="0.25">
      <c r="A18" s="14" t="s">
        <v>4</v>
      </c>
      <c r="B18" s="9"/>
      <c r="C18" s="16">
        <f ca="1">+C15</f>
        <v>53890.931499999999</v>
      </c>
      <c r="D18" s="17">
        <f ca="1">+C16</f>
        <v>0.32196562885326829</v>
      </c>
      <c r="E18" s="34" t="s">
        <v>43</v>
      </c>
      <c r="F18" s="33">
        <f ca="1">+($C$15+$C$16*$F$16)-($C$16/2)-15018.5-$C$9/24</f>
        <v>45499.845872020152</v>
      </c>
    </row>
    <row r="19" spans="1:18" ht="12.95" customHeight="1" thickTop="1" x14ac:dyDescent="0.2">
      <c r="A19" s="21" t="s">
        <v>33</v>
      </c>
      <c r="E19" s="22">
        <v>21</v>
      </c>
    </row>
    <row r="20" spans="1:18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45</v>
      </c>
      <c r="J20" s="6" t="s">
        <v>46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8" ht="12.95" customHeight="1" x14ac:dyDescent="0.2">
      <c r="A21" t="s">
        <v>35</v>
      </c>
      <c r="C21" s="7">
        <v>52846.474999999999</v>
      </c>
      <c r="D21" s="7" t="s">
        <v>12</v>
      </c>
      <c r="E21">
        <f>+(C21-C$7)/C$8</f>
        <v>-3244.0214496363724</v>
      </c>
      <c r="F21">
        <f>ROUND(2*E21,0)/2</f>
        <v>-3244</v>
      </c>
      <c r="G21">
        <f>+C21-(C$7+F21*C$8)</f>
        <v>-6.9060000023455359E-3</v>
      </c>
      <c r="H21">
        <f>+G21</f>
        <v>-6.9060000023455359E-3</v>
      </c>
      <c r="O21">
        <f ca="1">+C$11+C$12*$F21</f>
        <v>-6.9060000023455359E-3</v>
      </c>
      <c r="Q21" s="1">
        <f>+C21-15018.5</f>
        <v>37827.974999999999</v>
      </c>
    </row>
    <row r="22" spans="1:18" ht="12.95" customHeight="1" x14ac:dyDescent="0.2">
      <c r="A22" s="35" t="s">
        <v>45</v>
      </c>
      <c r="C22" s="7">
        <v>53890.931499999999</v>
      </c>
      <c r="D22" s="7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-4.3368086899420177E-19</v>
      </c>
      <c r="Q22" s="1">
        <f>+C22-15018.5</f>
        <v>38872.431499999999</v>
      </c>
      <c r="R22" t="str">
        <f>IF(ABS(C22-C21)&lt;0.00001,1,"")</f>
        <v/>
      </c>
    </row>
    <row r="23" spans="1:18" ht="12.95" customHeight="1" x14ac:dyDescent="0.2">
      <c r="C23" s="7"/>
      <c r="D23" s="7"/>
      <c r="Q23" s="1"/>
    </row>
    <row r="24" spans="1:18" ht="12.95" customHeight="1" x14ac:dyDescent="0.2">
      <c r="C24" s="7"/>
      <c r="D24" s="7"/>
      <c r="Q24" s="1"/>
    </row>
    <row r="25" spans="1:18" ht="12.95" customHeight="1" x14ac:dyDescent="0.2">
      <c r="C25" s="7"/>
      <c r="D25" s="7"/>
      <c r="Q25" s="1"/>
    </row>
    <row r="26" spans="1:18" ht="12.95" customHeight="1" x14ac:dyDescent="0.2">
      <c r="C26" s="7"/>
      <c r="D26" s="7"/>
      <c r="Q26" s="1"/>
    </row>
    <row r="27" spans="1:18" ht="12.95" customHeight="1" x14ac:dyDescent="0.2">
      <c r="C27" s="7"/>
      <c r="D27" s="7"/>
      <c r="Q27" s="1"/>
    </row>
    <row r="28" spans="1:18" ht="12.95" customHeight="1" x14ac:dyDescent="0.2">
      <c r="C28" s="7"/>
      <c r="D28" s="7"/>
      <c r="Q28" s="1"/>
    </row>
    <row r="29" spans="1:18" ht="12.95" customHeight="1" x14ac:dyDescent="0.2">
      <c r="C29" s="7"/>
      <c r="D29" s="7"/>
      <c r="Q29" s="1"/>
    </row>
    <row r="30" spans="1:18" ht="12.95" customHeight="1" x14ac:dyDescent="0.2">
      <c r="C30" s="7"/>
      <c r="D30" s="7"/>
      <c r="Q30" s="1"/>
    </row>
    <row r="31" spans="1:18" ht="12.95" customHeight="1" x14ac:dyDescent="0.2">
      <c r="C31" s="7"/>
      <c r="D31" s="7"/>
      <c r="Q31" s="1"/>
    </row>
    <row r="32" spans="1:18" ht="12.95" customHeight="1" x14ac:dyDescent="0.2">
      <c r="C32" s="7"/>
      <c r="D32" s="7"/>
      <c r="Q32" s="1"/>
    </row>
    <row r="33" spans="3:17" ht="12.95" customHeight="1" x14ac:dyDescent="0.2">
      <c r="C33" s="7"/>
      <c r="D33" s="7"/>
      <c r="Q33" s="1"/>
    </row>
    <row r="34" spans="3:17" ht="12.95" customHeight="1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2024-07-26T05:53:27Z</dcterms:modified>
</cp:coreProperties>
</file>