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A6E220E-AC73-414F-90F3-28F4D663A5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C21" i="1"/>
  <c r="C17" i="1" s="1"/>
  <c r="E25" i="1"/>
  <c r="F25" i="1"/>
  <c r="G25" i="1"/>
  <c r="K25" i="1" s="1"/>
  <c r="D9" i="1"/>
  <c r="C9" i="1"/>
  <c r="Q25" i="1"/>
  <c r="E24" i="1"/>
  <c r="F24" i="1"/>
  <c r="G24" i="1"/>
  <c r="K24" i="1"/>
  <c r="Q24" i="1"/>
  <c r="E22" i="1"/>
  <c r="F22" i="1"/>
  <c r="G22" i="1"/>
  <c r="K22" i="1" s="1"/>
  <c r="E23" i="1"/>
  <c r="F23" i="1"/>
  <c r="G23" i="1"/>
  <c r="K23" i="1" s="1"/>
  <c r="Q22" i="1"/>
  <c r="Q23" i="1"/>
  <c r="F15" i="1" l="1"/>
  <c r="Q21" i="1"/>
  <c r="E21" i="1"/>
  <c r="F21" i="1" s="1"/>
  <c r="G21" i="1"/>
  <c r="C11" i="1"/>
  <c r="C12" i="1"/>
  <c r="C16" i="1" l="1"/>
  <c r="D18" i="1" s="1"/>
  <c r="O25" i="1"/>
  <c r="O22" i="1"/>
  <c r="O23" i="1"/>
  <c r="O24" i="1"/>
  <c r="C15" i="1"/>
  <c r="O21" i="1"/>
  <c r="I21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<sst xmlns="http://schemas.openxmlformats.org/spreadsheetml/2006/main" count="60" uniqueCount="51">
  <si>
    <t>VSB-059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</si>
  <si>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</si>
  <si>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</si>
  <si>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</si>
  <si>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</si>
  <si>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</si>
  <si>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</si>
  <si>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</si>
  <si>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</si>
  <si>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</si>
  <si>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</si>
  <si>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</si>
  <si>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</si>
  <si>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</si>
  <si>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</si>
  <si>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</si>
  <si>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</si>
  <si>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</si>
  <si>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</si>
  <si>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</si>
  <si>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</si>
  <si>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</si>
  <si>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</si>
  <si>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</si>
  <si>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</si>
  <si>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</si>
  <si>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</si>
  <si>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</si>
  <si>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</si>
  <si>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</si>
  <si>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</si>
  <si>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</si>
  <si>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</si>
  <si>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</si>
  <si>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</si>
  <si>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</si>
  <si>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</si>
  <si>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</si>
  <si>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</si>
  <si>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</t>
  </si>
  <si>
    <t>EA</t>
  </si>
  <si>
    <t>delta Cap / HD 207098 / HIP 107556</t>
  </si>
  <si>
    <t>OEJV 0130</t>
  </si>
  <si>
    <t>I</t>
  </si>
  <si>
    <t>OEJV 0142</t>
  </si>
  <si>
    <t>cG</t>
  </si>
  <si>
    <t>VSX</t>
  </si>
  <si>
    <t xml:space="preserve">Mag </t>
  </si>
  <si>
    <t>Next ToM-P</t>
  </si>
  <si>
    <t>Next ToM-S</t>
  </si>
  <si>
    <t>2.83-3.05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</si>
</sst>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22" fontId="0" fillId="0" borderId="0" xfId="0" applyNumberForma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41" applyFont="1" applyAlignment="1">
      <alignment horizontal="left"/>
    </xf>
    <xf numFmtId="0" fontId="15" fillId="0" borderId="0" xfId="41" applyFont="1" applyAlignment="1">
      <alignment horizontal="center"/>
    </xf>
    <xf numFmtId="0" fontId="6" fillId="0" borderId="0" xfId="0" applyFont="1" applyAlignment="1"/>
    <xf numFmtId="0" fontId="6" fillId="24" borderId="11" xfId="0" applyFont="1" applyFill="1" applyBorder="1" applyAlignment="1">
      <alignment horizontal="right" vertical="center"/>
    </xf>
    <xf numFmtId="0" fontId="6" fillId="24" borderId="12" xfId="0" applyFont="1" applyFill="1" applyBorder="1" applyAlignment="1">
      <alignment horizontal="center" vertical="center"/>
    </xf>
    <xf numFmtId="0" fontId="31" fillId="0" borderId="13" xfId="0" applyFont="1" applyBorder="1" applyAlignment="1">
      <alignment horizontal="right" vertical="center"/>
    </xf>
    <xf numFmtId="0" fontId="33" fillId="0" borderId="14" xfId="0" applyFont="1" applyBorder="1" applyAlignment="1">
      <alignment horizontal="right" vertical="center"/>
    </xf>
    <xf numFmtId="0" fontId="32" fillId="0" borderId="14" xfId="0" applyFont="1" applyBorder="1" applyAlignment="1">
      <alignment horizontal="right" vertical="center"/>
    </xf>
    <xf numFmtId="22" fontId="32" fillId="0" borderId="14" xfId="0" applyNumberFormat="1" applyFont="1" applyBorder="1" applyAlignment="1">
      <alignment horizontal="right" vertical="center"/>
    </xf>
    <xf numFmtId="22" fontId="9" fillId="0" borderId="15" xfId="0" applyNumberFormat="1" applyFont="1" applyBorder="1" applyAlignment="1">
      <alignment horizontal="right" vertical="center"/>
    </xf>
    <xf numFmtId="0" fontId="31" fillId="0" borderId="16" xfId="0" applyFont="1" applyBorder="1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delta Cap - O-C Diagr.</a:t>
            </a:r>
          </a:p>
        </c:rich>
      </c:tx>
      <c:layout>
        <c:manualLayout>
          <c:xMode val="edge"/>
          <c:yMode val="edge"/>
          <c:x val="0.374436090225563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1.2E-2</c:v>
                  </c:pt>
                  <c:pt idx="2">
                    <c:v>1.4999999999999999E-2</c:v>
                  </c:pt>
                  <c:pt idx="3">
                    <c:v>1.4999999999999999E-2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1.2E-2</c:v>
                  </c:pt>
                  <c:pt idx="2">
                    <c:v>1.4999999999999999E-2</c:v>
                  </c:pt>
                  <c:pt idx="3">
                    <c:v>1.4999999999999999E-2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19304</c:v>
                </c:pt>
                <c:pt idx="2">
                  <c:v>19306</c:v>
                </c:pt>
                <c:pt idx="3">
                  <c:v>19699</c:v>
                </c:pt>
                <c:pt idx="4">
                  <c:v>20819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93-4D65-9AA0-D0FF99F8EEE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1.2E-2</c:v>
                  </c:pt>
                  <c:pt idx="2">
                    <c:v>1.4999999999999999E-2</c:v>
                  </c:pt>
                  <c:pt idx="3">
                    <c:v>1.4999999999999999E-2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1.2E-2</c:v>
                  </c:pt>
                  <c:pt idx="2">
                    <c:v>1.4999999999999999E-2</c:v>
                  </c:pt>
                  <c:pt idx="3">
                    <c:v>1.4999999999999999E-2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19304</c:v>
                </c:pt>
                <c:pt idx="2">
                  <c:v>19306</c:v>
                </c:pt>
                <c:pt idx="3">
                  <c:v>19699</c:v>
                </c:pt>
                <c:pt idx="4">
                  <c:v>20819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93-4D65-9AA0-D0FF99F8EEE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1.2E-2</c:v>
                  </c:pt>
                  <c:pt idx="2">
                    <c:v>1.4999999999999999E-2</c:v>
                  </c:pt>
                  <c:pt idx="3">
                    <c:v>1.4999999999999999E-2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1.2E-2</c:v>
                  </c:pt>
                  <c:pt idx="2">
                    <c:v>1.4999999999999999E-2</c:v>
                  </c:pt>
                  <c:pt idx="3">
                    <c:v>1.4999999999999999E-2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19304</c:v>
                </c:pt>
                <c:pt idx="2">
                  <c:v>19306</c:v>
                </c:pt>
                <c:pt idx="3">
                  <c:v>19699</c:v>
                </c:pt>
                <c:pt idx="4">
                  <c:v>20819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693-4D65-9AA0-D0FF99F8EEE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1.2E-2</c:v>
                  </c:pt>
                  <c:pt idx="2">
                    <c:v>1.4999999999999999E-2</c:v>
                  </c:pt>
                  <c:pt idx="3">
                    <c:v>1.4999999999999999E-2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1.2E-2</c:v>
                  </c:pt>
                  <c:pt idx="2">
                    <c:v>1.4999999999999999E-2</c:v>
                  </c:pt>
                  <c:pt idx="3">
                    <c:v>1.4999999999999999E-2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19304</c:v>
                </c:pt>
                <c:pt idx="2">
                  <c:v>19306</c:v>
                </c:pt>
                <c:pt idx="3">
                  <c:v>19699</c:v>
                </c:pt>
                <c:pt idx="4">
                  <c:v>20819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1">
                  <c:v>1.9971199995779898E-2</c:v>
                </c:pt>
                <c:pt idx="2">
                  <c:v>2.5436800002353266E-2</c:v>
                </c:pt>
                <c:pt idx="3">
                  <c:v>1.992719999543624E-2</c:v>
                </c:pt>
                <c:pt idx="4">
                  <c:v>2.3063200227625202E-2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693-4D65-9AA0-D0FF99F8EEE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1.2E-2</c:v>
                  </c:pt>
                  <c:pt idx="2">
                    <c:v>1.4999999999999999E-2</c:v>
                  </c:pt>
                  <c:pt idx="3">
                    <c:v>1.4999999999999999E-2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1.2E-2</c:v>
                  </c:pt>
                  <c:pt idx="2">
                    <c:v>1.4999999999999999E-2</c:v>
                  </c:pt>
                  <c:pt idx="3">
                    <c:v>1.4999999999999999E-2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19304</c:v>
                </c:pt>
                <c:pt idx="2">
                  <c:v>19306</c:v>
                </c:pt>
                <c:pt idx="3">
                  <c:v>19699</c:v>
                </c:pt>
                <c:pt idx="4">
                  <c:v>20819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693-4D65-9AA0-D0FF99F8EEE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1.2E-2</c:v>
                  </c:pt>
                  <c:pt idx="2">
                    <c:v>1.4999999999999999E-2</c:v>
                  </c:pt>
                  <c:pt idx="3">
                    <c:v>1.4999999999999999E-2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1.2E-2</c:v>
                  </c:pt>
                  <c:pt idx="2">
                    <c:v>1.4999999999999999E-2</c:v>
                  </c:pt>
                  <c:pt idx="3">
                    <c:v>1.4999999999999999E-2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19304</c:v>
                </c:pt>
                <c:pt idx="2">
                  <c:v>19306</c:v>
                </c:pt>
                <c:pt idx="3">
                  <c:v>19699</c:v>
                </c:pt>
                <c:pt idx="4">
                  <c:v>20819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693-4D65-9AA0-D0FF99F8EEE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1.2E-2</c:v>
                  </c:pt>
                  <c:pt idx="2">
                    <c:v>1.4999999999999999E-2</c:v>
                  </c:pt>
                  <c:pt idx="3">
                    <c:v>1.4999999999999999E-2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1.2E-2</c:v>
                  </c:pt>
                  <c:pt idx="2">
                    <c:v>1.4999999999999999E-2</c:v>
                  </c:pt>
                  <c:pt idx="3">
                    <c:v>1.4999999999999999E-2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19304</c:v>
                </c:pt>
                <c:pt idx="2">
                  <c:v>19306</c:v>
                </c:pt>
                <c:pt idx="3">
                  <c:v>19699</c:v>
                </c:pt>
                <c:pt idx="4">
                  <c:v>20819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693-4D65-9AA0-D0FF99F8EEE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19304</c:v>
                </c:pt>
                <c:pt idx="2">
                  <c:v>19306</c:v>
                </c:pt>
                <c:pt idx="3">
                  <c:v>19699</c:v>
                </c:pt>
                <c:pt idx="4">
                  <c:v>20819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5.5786864106042305E-5</c:v>
                </c:pt>
                <c:pt idx="1">
                  <c:v>2.155333728552988E-2</c:v>
                </c:pt>
                <c:pt idx="2">
                  <c:v>2.1555564549353069E-2</c:v>
                </c:pt>
                <c:pt idx="3">
                  <c:v>2.1993221890609784E-2</c:v>
                </c:pt>
                <c:pt idx="4">
                  <c:v>2.3240489631595831E-2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693-4D65-9AA0-D0FF99F8E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586560"/>
        <c:axId val="1"/>
      </c:scatterChart>
      <c:valAx>
        <c:axId val="523586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3586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165413533834586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0</xdr:row>
      <xdr:rowOff>0</xdr:rowOff>
    </xdr:from>
    <xdr:to>
      <xdr:col>17</xdr:col>
      <xdr:colOff>419100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F01A050-641D-0B37-0B11-E01D8292B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38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41</v>
      </c>
    </row>
    <row r="2" spans="1:6" ht="12.95" customHeight="1" x14ac:dyDescent="0.2">
      <c r="A2" t="s">
        <v>27</v>
      </c>
      <c r="B2" t="s">
        <v>40</v>
      </c>
      <c r="D2" s="3"/>
      <c r="E2" s="27"/>
    </row>
    <row r="3" spans="1:6" ht="12.95" customHeight="1" thickBot="1" x14ac:dyDescent="0.25"/>
    <row r="4" spans="1:6" ht="12.95" customHeight="1" thickTop="1" thickBot="1" x14ac:dyDescent="0.25">
      <c r="A4" s="5" t="s">
        <v>4</v>
      </c>
      <c r="C4" s="8" t="s">
        <v>39</v>
      </c>
      <c r="D4" s="9" t="s">
        <v>39</v>
      </c>
    </row>
    <row r="5" spans="1:6" ht="12.95" customHeight="1" thickTop="1" x14ac:dyDescent="0.2">
      <c r="A5" s="11" t="s">
        <v>32</v>
      </c>
      <c r="B5" s="12"/>
      <c r="C5" s="13">
        <v>-9.5</v>
      </c>
      <c r="D5" s="12" t="s">
        <v>33</v>
      </c>
    </row>
    <row r="6" spans="1:6" ht="12.95" customHeight="1" x14ac:dyDescent="0.2">
      <c r="A6" s="5" t="s">
        <v>5</v>
      </c>
    </row>
    <row r="7" spans="1:6" ht="12.95" customHeight="1" x14ac:dyDescent="0.2">
      <c r="A7" t="s">
        <v>6</v>
      </c>
      <c r="C7">
        <v>35656.913</v>
      </c>
      <c r="D7" s="35" t="s">
        <v>46</v>
      </c>
    </row>
    <row r="8" spans="1:6" ht="12.95" customHeight="1" x14ac:dyDescent="0.2">
      <c r="A8" t="s">
        <v>7</v>
      </c>
      <c r="C8">
        <v>1.0227672000000001</v>
      </c>
      <c r="D8" s="35" t="s">
        <v>46</v>
      </c>
    </row>
    <row r="9" spans="1:6" ht="12.95" customHeight="1" x14ac:dyDescent="0.2">
      <c r="A9" s="25" t="s">
        <v>35</v>
      </c>
      <c r="B9" s="26">
        <v>21</v>
      </c>
      <c r="C9" s="23" t="str">
        <f>"F"&amp;B9</f>
        <v>F21</v>
      </c>
      <c r="D9" s="24" t="str">
        <f>"G"&amp;B9</f>
        <v>G21</v>
      </c>
    </row>
    <row r="10" spans="1:6" ht="12.95" customHeight="1" thickBot="1" x14ac:dyDescent="0.25">
      <c r="A10" s="12"/>
      <c r="B10" s="12"/>
      <c r="C10" s="4" t="s">
        <v>23</v>
      </c>
      <c r="D10" s="4" t="s">
        <v>24</v>
      </c>
      <c r="E10" s="12"/>
    </row>
    <row r="11" spans="1:6" ht="12.95" customHeight="1" x14ac:dyDescent="0.2">
      <c r="A11" s="12" t="s">
        <v>19</v>
      </c>
      <c r="B11" s="12"/>
      <c r="C11" s="22">
        <f ca="1">INTERCEPT(INDIRECT($D$9):G990,INDIRECT($C$9):F990)</f>
        <v>5.5786864106042305E-5</v>
      </c>
      <c r="D11" s="3"/>
      <c r="E11" s="12"/>
    </row>
    <row r="12" spans="1:6" ht="12.95" customHeight="1" x14ac:dyDescent="0.2">
      <c r="A12" s="12" t="s">
        <v>20</v>
      </c>
      <c r="B12" s="12"/>
      <c r="C12" s="22">
        <f ca="1">SLOPE(INDIRECT($D$9):G990,INDIRECT($C$9):F990)</f>
        <v>1.1136319115946871E-6</v>
      </c>
      <c r="D12" s="3"/>
      <c r="E12" s="36" t="s">
        <v>47</v>
      </c>
      <c r="F12" s="37" t="s">
        <v>50</v>
      </c>
    </row>
    <row r="13" spans="1:6" ht="12.95" customHeight="1" x14ac:dyDescent="0.2">
      <c r="A13" s="12" t="s">
        <v>22</v>
      </c>
      <c r="B13" s="12"/>
      <c r="C13" s="3" t="s">
        <v>17</v>
      </c>
      <c r="E13" s="38" t="s">
        <v>36</v>
      </c>
      <c r="F13" s="39">
        <v>1</v>
      </c>
    </row>
    <row r="14" spans="1:6" ht="12.95" customHeight="1" x14ac:dyDescent="0.2">
      <c r="A14" s="12"/>
      <c r="B14" s="12"/>
      <c r="C14" s="12"/>
      <c r="E14" s="38" t="s">
        <v>34</v>
      </c>
      <c r="F14" s="40">
        <f ca="1">NOW()+15018.5+$C$5/24</f>
        <v>60517.751161458335</v>
      </c>
    </row>
    <row r="15" spans="1:6" ht="12.95" customHeight="1" x14ac:dyDescent="0.2">
      <c r="A15" s="14" t="s">
        <v>21</v>
      </c>
      <c r="B15" s="12"/>
      <c r="C15" s="15">
        <f ca="1">(C7+C11)+(C8+C12)*INT(MAX(F21:F3531))</f>
        <v>56949.926577289632</v>
      </c>
      <c r="E15" s="38" t="s">
        <v>37</v>
      </c>
      <c r="F15" s="40">
        <f ca="1">ROUND(2*($F$14-$C$7)/$C$8,0)/2+$F$13</f>
        <v>24308.5</v>
      </c>
    </row>
    <row r="16" spans="1:6" ht="12.95" customHeight="1" x14ac:dyDescent="0.2">
      <c r="A16" s="17" t="s">
        <v>8</v>
      </c>
      <c r="B16" s="12"/>
      <c r="C16" s="18">
        <f ca="1">+C8+C12</f>
        <v>1.0227683136319117</v>
      </c>
      <c r="E16" s="38" t="s">
        <v>38</v>
      </c>
      <c r="F16" s="40">
        <f ca="1">ROUND(2*($F$14-$C$15)/$C$16,0)/2+$F$13</f>
        <v>3489.5</v>
      </c>
    </row>
    <row r="17" spans="1:17" ht="12.95" customHeight="1" thickBot="1" x14ac:dyDescent="0.25">
      <c r="A17" s="16" t="s">
        <v>31</v>
      </c>
      <c r="B17" s="12"/>
      <c r="C17" s="12">
        <f>COUNT(C21:C2189)</f>
        <v>5</v>
      </c>
      <c r="E17" s="38" t="s">
        <v>48</v>
      </c>
      <c r="F17" s="41">
        <f ca="1">+$C$15+$C$16*$F$16-15018.5-$C$5/24</f>
        <v>45500.772441041525</v>
      </c>
    </row>
    <row r="18" spans="1:17" ht="12.95" customHeight="1" thickTop="1" thickBot="1" x14ac:dyDescent="0.25">
      <c r="A18" s="17" t="s">
        <v>9</v>
      </c>
      <c r="B18" s="12"/>
      <c r="C18" s="20">
        <f ca="1">+C15</f>
        <v>56949.926577289632</v>
      </c>
      <c r="D18" s="21">
        <f ca="1">+C16</f>
        <v>1.0227683136319117</v>
      </c>
      <c r="E18" s="43" t="s">
        <v>49</v>
      </c>
      <c r="F18" s="42">
        <f ca="1">+($C$15+$C$16*$F$16)-($C$16/2)-15018.5-$C$5/24</f>
        <v>45500.261056884709</v>
      </c>
    </row>
    <row r="19" spans="1:17" ht="12.95" customHeight="1" thickTop="1" x14ac:dyDescent="0.2">
      <c r="E19" s="16"/>
      <c r="F19" s="19"/>
    </row>
    <row r="20" spans="1:17" ht="12.95" customHeight="1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46</v>
      </c>
      <c r="J20" s="7" t="s">
        <v>1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</row>
    <row r="21" spans="1:17" ht="12.95" customHeight="1" x14ac:dyDescent="0.2">
      <c r="A21" s="35" t="s">
        <v>46</v>
      </c>
      <c r="C21" s="10">
        <f>C7</f>
        <v>35656.913</v>
      </c>
      <c r="D21" s="10" t="s">
        <v>17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5.5786864106042305E-5</v>
      </c>
      <c r="Q21" s="2">
        <f>+C21-15018.5</f>
        <v>20638.413</v>
      </c>
    </row>
    <row r="22" spans="1:17" ht="12.95" customHeight="1" x14ac:dyDescent="0.2">
      <c r="A22" s="28" t="s">
        <v>42</v>
      </c>
      <c r="B22" s="29" t="s">
        <v>43</v>
      </c>
      <c r="C22" s="30">
        <v>55400.430999999997</v>
      </c>
      <c r="D22" s="30">
        <v>1.2E-2</v>
      </c>
      <c r="E22">
        <f>+(C22-C$7)/C$8</f>
        <v>19304.01952663323</v>
      </c>
      <c r="F22">
        <f>ROUND(2*E22,0)/2</f>
        <v>19304</v>
      </c>
      <c r="G22">
        <f>+C22-(C$7+F22*C$8)</f>
        <v>1.9971199995779898E-2</v>
      </c>
      <c r="K22">
        <f>+G22</f>
        <v>1.9971199995779898E-2</v>
      </c>
      <c r="O22">
        <f ca="1">+C$11+C$12*$F22</f>
        <v>2.155333728552988E-2</v>
      </c>
      <c r="Q22" s="2">
        <f>+C22-15018.5</f>
        <v>40381.930999999997</v>
      </c>
    </row>
    <row r="23" spans="1:17" ht="12.95" customHeight="1" x14ac:dyDescent="0.2">
      <c r="A23" s="28" t="s">
        <v>42</v>
      </c>
      <c r="B23" s="29" t="s">
        <v>43</v>
      </c>
      <c r="C23" s="30">
        <v>55402.482000000004</v>
      </c>
      <c r="D23" s="30">
        <v>1.4999999999999999E-2</v>
      </c>
      <c r="E23">
        <f>+(C23-C$7)/C$8</f>
        <v>19306.024870566831</v>
      </c>
      <c r="F23">
        <f>ROUND(2*E23,0)/2</f>
        <v>19306</v>
      </c>
      <c r="G23">
        <f>+C23-(C$7+F23*C$8)</f>
        <v>2.5436800002353266E-2</v>
      </c>
      <c r="K23">
        <f>+G23</f>
        <v>2.5436800002353266E-2</v>
      </c>
      <c r="O23">
        <f ca="1">+C$11+C$12*$F23</f>
        <v>2.1555564549353069E-2</v>
      </c>
      <c r="Q23" s="2">
        <f>+C23-15018.5</f>
        <v>40383.982000000004</v>
      </c>
    </row>
    <row r="24" spans="1:17" ht="12.95" customHeight="1" x14ac:dyDescent="0.2">
      <c r="A24" s="31" t="s">
        <v>44</v>
      </c>
      <c r="B24" s="32" t="s">
        <v>43</v>
      </c>
      <c r="C24" s="31">
        <v>55804.423999999999</v>
      </c>
      <c r="D24" s="31">
        <v>1.4999999999999999E-2</v>
      </c>
      <c r="E24">
        <f>+(C24-C$7)/C$8</f>
        <v>19699.01948361269</v>
      </c>
      <c r="F24">
        <f>ROUND(2*E24,0)/2</f>
        <v>19699</v>
      </c>
      <c r="G24">
        <f>+C24-(C$7+F24*C$8)</f>
        <v>1.992719999543624E-2</v>
      </c>
      <c r="K24">
        <f>+G24</f>
        <v>1.992719999543624E-2</v>
      </c>
      <c r="O24">
        <f ca="1">+C$11+C$12*$F24</f>
        <v>2.1993221890609784E-2</v>
      </c>
      <c r="Q24" s="2">
        <f>+C24-15018.5</f>
        <v>40785.923999999999</v>
      </c>
    </row>
    <row r="25" spans="1:17" ht="12.95" customHeight="1" x14ac:dyDescent="0.2">
      <c r="A25" s="33" t="s">
        <v>0</v>
      </c>
      <c r="B25" s="34" t="s">
        <v>43</v>
      </c>
      <c r="C25" s="33">
        <v>56949.926400000229</v>
      </c>
      <c r="D25" s="33" t="s">
        <v>45</v>
      </c>
      <c r="E25">
        <f>+(C25-C$7)/C$8</f>
        <v>20819.022549804322</v>
      </c>
      <c r="F25">
        <f>ROUND(2*E25,0)/2</f>
        <v>20819</v>
      </c>
      <c r="G25">
        <f>+C25-(C$7+F25*C$8)</f>
        <v>2.3063200227625202E-2</v>
      </c>
      <c r="K25">
        <f>+G25</f>
        <v>2.3063200227625202E-2</v>
      </c>
      <c r="O25">
        <f ca="1">+C$11+C$12*$F25</f>
        <v>2.3240489631595831E-2</v>
      </c>
      <c r="Q25" s="2">
        <f>+C25-15018.5</f>
        <v>41931.426400000229</v>
      </c>
    </row>
    <row r="26" spans="1:17" ht="12.95" customHeight="1" x14ac:dyDescent="0.2">
      <c r="C26" s="10"/>
      <c r="D26" s="10"/>
      <c r="Q26" s="2"/>
    </row>
    <row r="27" spans="1:17" ht="12.95" customHeight="1" x14ac:dyDescent="0.2">
      <c r="C27" s="10"/>
      <c r="D27" s="10"/>
      <c r="Q27" s="2"/>
    </row>
    <row r="28" spans="1:17" ht="12.95" customHeight="1" x14ac:dyDescent="0.2">
      <c r="C28" s="10"/>
      <c r="D28" s="10"/>
      <c r="Q28" s="2"/>
    </row>
    <row r="29" spans="1:17" ht="12.95" customHeight="1" x14ac:dyDescent="0.2">
      <c r="C29" s="10"/>
      <c r="D29" s="10"/>
      <c r="Q29" s="2"/>
    </row>
    <row r="30" spans="1:17" ht="12.95" customHeight="1" x14ac:dyDescent="0.2">
      <c r="C30" s="10"/>
      <c r="D30" s="10"/>
      <c r="Q30" s="2"/>
    </row>
    <row r="31" spans="1:17" ht="12.95" customHeight="1" x14ac:dyDescent="0.2">
      <c r="C31" s="10"/>
      <c r="D31" s="10"/>
      <c r="Q31" s="2"/>
    </row>
    <row r="32" spans="1:17" ht="12.95" customHeight="1" x14ac:dyDescent="0.2">
      <c r="C32" s="10"/>
      <c r="D32" s="10"/>
    </row>
    <row r="33" spans="3:4" ht="12.95" customHeight="1" x14ac:dyDescent="0.2">
      <c r="C33" s="10"/>
      <c r="D33" s="10"/>
    </row>
    <row r="34" spans="3:4" ht="12.95" customHeight="1" x14ac:dyDescent="0.2">
      <c r="C34" s="10"/>
      <c r="D34" s="10"/>
    </row>
    <row r="35" spans="3:4" ht="12.95" customHeight="1" x14ac:dyDescent="0.2">
      <c r="C35" s="10"/>
      <c r="D35" s="10"/>
    </row>
    <row r="36" spans="3:4" ht="12.95" customHeight="1" x14ac:dyDescent="0.2">
      <c r="C36" s="10"/>
      <c r="D36" s="10"/>
    </row>
    <row r="37" spans="3:4" ht="12.95" customHeight="1" x14ac:dyDescent="0.2">
      <c r="C37" s="10"/>
      <c r="D37" s="10"/>
    </row>
    <row r="38" spans="3:4" ht="12.95" customHeight="1" x14ac:dyDescent="0.2">
      <c r="C38" s="10"/>
      <c r="D38" s="10"/>
    </row>
    <row r="39" spans="3:4" ht="12.95" customHeight="1" x14ac:dyDescent="0.2">
      <c r="C39" s="10"/>
      <c r="D39" s="10"/>
    </row>
    <row r="40" spans="3:4" ht="12.95" customHeight="1" x14ac:dyDescent="0.2">
      <c r="C40" s="10"/>
      <c r="D40" s="10"/>
    </row>
    <row r="41" spans="3:4" ht="12.95" customHeight="1" x14ac:dyDescent="0.2">
      <c r="C41" s="10"/>
      <c r="D41" s="10"/>
    </row>
    <row r="42" spans="3:4" ht="12.95" customHeight="1" x14ac:dyDescent="0.2">
      <c r="C42" s="10"/>
      <c r="D42" s="10"/>
    </row>
    <row r="43" spans="3:4" ht="12.95" customHeight="1" x14ac:dyDescent="0.2">
      <c r="C43" s="10"/>
      <c r="D43" s="10"/>
    </row>
    <row r="44" spans="3:4" ht="12.95" customHeight="1" x14ac:dyDescent="0.2">
      <c r="C44" s="10"/>
      <c r="D44" s="10"/>
    </row>
    <row r="45" spans="3:4" ht="12.95" customHeight="1" x14ac:dyDescent="0.2">
      <c r="C45" s="10"/>
      <c r="D45" s="10"/>
    </row>
    <row r="46" spans="3:4" ht="12.95" customHeight="1" x14ac:dyDescent="0.2">
      <c r="C46" s="10"/>
      <c r="D46" s="10"/>
    </row>
    <row r="47" spans="3:4" ht="12.95" customHeight="1" x14ac:dyDescent="0.2">
      <c r="C47" s="10"/>
      <c r="D47" s="10"/>
    </row>
    <row r="48" spans="3:4" ht="12.95" customHeight="1" x14ac:dyDescent="0.2">
      <c r="C48" s="10"/>
      <c r="D48" s="10"/>
    </row>
    <row r="49" spans="3:4" ht="12.95" customHeight="1" x14ac:dyDescent="0.2">
      <c r="C49" s="10"/>
      <c r="D49" s="10"/>
    </row>
    <row r="50" spans="3:4" ht="12.95" customHeight="1" x14ac:dyDescent="0.2">
      <c r="C50" s="10"/>
      <c r="D50" s="10"/>
    </row>
    <row r="51" spans="3:4" ht="12.95" customHeight="1" x14ac:dyDescent="0.2">
      <c r="C51" s="10"/>
      <c r="D51" s="10"/>
    </row>
    <row r="52" spans="3:4" ht="12.95" customHeight="1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</sheetData>
  <phoneticPr fontId="8" type="noConversion"/>
  <hyperlinks>
    <hyperlink ref="H64778" r:id="rId1" display="http://vsolj.cetus-net.org/bulletin.html" xr:uid="{00000000-0004-0000-0000-000000000000}"/>
    <hyperlink ref="H64771" r:id="rId2" display="https://www.aavso.org/ejaavso" xr:uid="{00000000-0004-0000-0000-000001000000}"/>
    <hyperlink ref="I64778" r:id="rId3" display="http://vsolj.cetus-net.org/bulletin.html" xr:uid="{00000000-0004-0000-0000-000002000000}"/>
    <hyperlink ref="AQ58429" r:id="rId4" display="http://cdsbib.u-strasbg.fr/cgi-bin/cdsbib?1990RMxAA..21..381G" xr:uid="{00000000-0004-0000-0000-000003000000}"/>
    <hyperlink ref="H64775" r:id="rId5" display="https://www.aavso.org/ejaavso" xr:uid="{00000000-0004-0000-0000-000004000000}"/>
    <hyperlink ref="AP5793" r:id="rId6" display="http://cdsbib.u-strasbg.fr/cgi-bin/cdsbib?1990RMxAA..21..381G" xr:uid="{00000000-0004-0000-0000-000005000000}"/>
    <hyperlink ref="AP5796" r:id="rId7" display="http://cdsbib.u-strasbg.fr/cgi-bin/cdsbib?1990RMxAA..21..381G" xr:uid="{00000000-0004-0000-0000-000006000000}"/>
    <hyperlink ref="AP5794" r:id="rId8" display="http://cdsbib.u-strasbg.fr/cgi-bin/cdsbib?1990RMxAA..21..381G" xr:uid="{00000000-0004-0000-0000-000007000000}"/>
    <hyperlink ref="AP5778" r:id="rId9" display="http://cdsbib.u-strasbg.fr/cgi-bin/cdsbib?1990RMxAA..21..381G" xr:uid="{00000000-0004-0000-0000-000008000000}"/>
    <hyperlink ref="AQ6007" r:id="rId10" display="http://cdsbib.u-strasbg.fr/cgi-bin/cdsbib?1990RMxAA..21..381G" xr:uid="{00000000-0004-0000-0000-000009000000}"/>
    <hyperlink ref="AQ6011" r:id="rId11" display="http://cdsbib.u-strasbg.fr/cgi-bin/cdsbib?1990RMxAA..21..381G" xr:uid="{00000000-0004-0000-0000-00000A000000}"/>
    <hyperlink ref="AQ155" r:id="rId12" display="http://cdsbib.u-strasbg.fr/cgi-bin/cdsbib?1990RMxAA..21..381G" xr:uid="{00000000-0004-0000-0000-00000B000000}"/>
    <hyperlink ref="I2899" r:id="rId13" display="http://vsolj.cetus-net.org/bulletin.html" xr:uid="{00000000-0004-0000-0000-00000C000000}"/>
    <hyperlink ref="H2899" r:id="rId14" display="http://vsolj.cetus-net.org/bulletin.html" xr:uid="{00000000-0004-0000-0000-00000D000000}"/>
    <hyperlink ref="AQ816" r:id="rId15" display="http://cdsbib.u-strasbg.fr/cgi-bin/cdsbib?1990RMxAA..21..381G" xr:uid="{00000000-0004-0000-0000-00000E000000}"/>
    <hyperlink ref="AQ815" r:id="rId16" display="http://cdsbib.u-strasbg.fr/cgi-bin/cdsbib?1990RMxAA..21..381G" xr:uid="{00000000-0004-0000-0000-00000F000000}"/>
    <hyperlink ref="AP4069" r:id="rId17" display="http://cdsbib.u-strasbg.fr/cgi-bin/cdsbib?1990RMxAA..21..381G" xr:uid="{00000000-0004-0000-0000-000010000000}"/>
    <hyperlink ref="AP4087" r:id="rId18" display="http://cdsbib.u-strasbg.fr/cgi-bin/cdsbib?1990RMxAA..21..381G" xr:uid="{00000000-0004-0000-0000-000011000000}"/>
    <hyperlink ref="AP4088" r:id="rId19" display="http://cdsbib.u-strasbg.fr/cgi-bin/cdsbib?1990RMxAA..21..381G" xr:uid="{00000000-0004-0000-0000-000012000000}"/>
    <hyperlink ref="AP4084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2024-07-26T06:01:40Z</dcterms:modified>
</cp:coreProperties>
</file>