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AC82BAC-41D8-476E-9116-CB58FA17BB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2" i="1"/>
  <c r="F22" i="1" s="1"/>
  <c r="G22" i="1" s="1"/>
  <c r="K22" i="1" s="1"/>
  <c r="Q22" i="1"/>
  <c r="C17" i="1"/>
  <c r="F14" i="1"/>
  <c r="F15" i="1" s="1"/>
  <c r="Q21" i="1" l="1"/>
  <c r="E21" i="1"/>
  <c r="F21" i="1" s="1"/>
  <c r="G21" i="1" s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<sst xmlns="http://schemas.openxmlformats.org/spreadsheetml/2006/main" count="59" uniqueCount="53">
  <si>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</si>
  <si>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</si>
  <si>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</si>
  <si>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</si>
  <si>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</si>
  <si>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</si>
  <si>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</si>
  <si>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</si>
  <si>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</si>
  <si>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</si>
  <si>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</si>
  <si>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</si>
  <si>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</si>
  <si>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</si>
  <si>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</si>
  <si>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</si>
  <si>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</si>
  <si>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</si>
  <si>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</si>
  <si>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</si>
  <si>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</si>
  <si>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</si>
  <si>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</si>
  <si>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</si>
  <si>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</si>
  <si>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</si>
  <si>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</si>
  <si>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</si>
  <si>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</si>
  <si>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</si>
  <si>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</si>
  <si>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</si>
  <si>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</si>
  <si>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</si>
  <si>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</si>
  <si>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</si>
  <si>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</si>
  <si>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</si>
  <si>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</si>
  <si>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</si>
  <si>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</si>
  <si>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</si>
  <si>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OT Car</t>
  </si>
  <si>
    <t>EA</t>
  </si>
  <si>
    <t>G9209-2532</t>
  </si>
  <si>
    <t>I</t>
  </si>
  <si>
    <t>VSS SEB Gp</t>
  </si>
  <si>
    <t>BMGA</t>
  </si>
  <si>
    <t>VSX</t>
  </si>
  <si>
    <t xml:space="preserve">Mag </t>
  </si>
  <si>
    <t>11.92-12.42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</si>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</sst>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3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7" fillId="0" borderId="0" xfId="0" applyFont="1" applyAlignment="1"/>
    <xf numFmtId="0" fontId="6" fillId="0" borderId="0" xfId="0" applyFont="1" applyAlignment="1"/>
    <xf numFmtId="0" fontId="1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3" xfId="0" applyFont="1" applyBorder="1" applyAlignment="1">
      <alignment horizontal="center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0" fontId="6" fillId="0" borderId="0" xfId="0" applyFont="1" applyAlignment="1">
      <alignment horizontal="left"/>
    </xf>
    <xf numFmtId="166" fontId="6" fillId="0" borderId="0" xfId="0" applyNumberFormat="1" applyFont="1" applyAlignment="1"/>
    <xf numFmtId="14" fontId="6" fillId="0" borderId="0" xfId="0" applyNumberFormat="1" applyFont="1" applyAlignment="1"/>
    <xf numFmtId="0" fontId="15" fillId="0" borderId="0" xfId="0" applyFont="1" applyAlignment="1"/>
    <xf numFmtId="167" fontId="15" fillId="0" borderId="0" xfId="0" applyNumberFormat="1" applyFont="1" applyAlignment="1"/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</a:t>
            </a:r>
            <a:r>
              <a:rPr lang="en-AU" baseline="0"/>
              <a:t> Car 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1.0330000000000001E-3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-4.2099999991478398E-3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-4.2099999991478398E-3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9525</xdr:rowOff>
    </xdr:from>
    <xdr:to>
      <xdr:col>17</xdr:col>
      <xdr:colOff>171450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  <col min="21" max="21" width="13.140625" customWidth="1"/>
    <col min="22" max="22" width="10.28515625" style="26"/>
  </cols>
  <sheetData>
    <row r="1" spans="1:21" ht="20.25" x14ac:dyDescent="0.3">
      <c r="A1" s="1" t="s">
        <v>42</v>
      </c>
      <c r="F1" s="22" t="s">
        <v>42</v>
      </c>
      <c r="G1" s="23">
        <v>2013</v>
      </c>
      <c r="H1" s="24"/>
      <c r="I1" s="25" t="s">
        <v>44</v>
      </c>
      <c r="J1" s="17" t="s">
        <v>42</v>
      </c>
      <c r="K1" s="18">
        <v>9.5907499999999999</v>
      </c>
      <c r="L1" s="19">
        <v>-68.232699999999994</v>
      </c>
      <c r="M1" s="20">
        <v>54522.650999999998</v>
      </c>
      <c r="N1" s="20">
        <v>0.82459499999999997</v>
      </c>
      <c r="O1" s="21" t="s">
        <v>43</v>
      </c>
      <c r="U1" s="27"/>
    </row>
    <row r="2" spans="1:21" s="27" customFormat="1" ht="12.95" customHeight="1" x14ac:dyDescent="0.2">
      <c r="A2" s="27" t="s">
        <v>23</v>
      </c>
      <c r="B2" s="27" t="s">
        <v>43</v>
      </c>
      <c r="C2" s="15"/>
      <c r="D2" s="29"/>
    </row>
    <row r="3" spans="1:21" s="27" customFormat="1" ht="12.95" customHeight="1" thickBot="1" x14ac:dyDescent="0.25"/>
    <row r="4" spans="1:21" s="27" customFormat="1" ht="12.95" customHeight="1" thickTop="1" thickBot="1" x14ac:dyDescent="0.25">
      <c r="A4" s="30" t="s">
        <v>0</v>
      </c>
      <c r="C4" s="31" t="s">
        <v>36</v>
      </c>
      <c r="D4" s="32" t="s">
        <v>36</v>
      </c>
    </row>
    <row r="5" spans="1:21" s="27" customFormat="1" ht="12.95" customHeight="1" thickTop="1" x14ac:dyDescent="0.2">
      <c r="A5" s="4" t="s">
        <v>28</v>
      </c>
      <c r="B5" s="33"/>
      <c r="C5" s="5">
        <v>-9.5</v>
      </c>
      <c r="D5" s="33" t="s">
        <v>29</v>
      </c>
      <c r="E5" s="33"/>
    </row>
    <row r="6" spans="1:21" s="27" customFormat="1" ht="12.95" customHeight="1" x14ac:dyDescent="0.2">
      <c r="A6" s="30" t="s">
        <v>1</v>
      </c>
    </row>
    <row r="7" spans="1:21" s="27" customFormat="1" ht="12.95" customHeight="1" x14ac:dyDescent="0.2">
      <c r="A7" s="27" t="s">
        <v>2</v>
      </c>
      <c r="C7" s="16">
        <v>54522.650999999998</v>
      </c>
      <c r="D7" s="14" t="s">
        <v>48</v>
      </c>
    </row>
    <row r="8" spans="1:21" s="27" customFormat="1" ht="12.95" customHeight="1" x14ac:dyDescent="0.2">
      <c r="A8" s="27" t="s">
        <v>3</v>
      </c>
      <c r="C8" s="16">
        <v>0.82459499999999997</v>
      </c>
      <c r="D8" s="14" t="s">
        <v>48</v>
      </c>
    </row>
    <row r="9" spans="1:21" s="27" customFormat="1" ht="12.95" customHeight="1" x14ac:dyDescent="0.2">
      <c r="A9" s="8" t="s">
        <v>31</v>
      </c>
      <c r="B9" s="12">
        <v>21</v>
      </c>
      <c r="C9" s="10" t="str">
        <f>"F"&amp; B9</f>
        <v>F21</v>
      </c>
      <c r="D9" s="11" t="str">
        <f>"G"&amp;B9</f>
        <v>G21</v>
      </c>
    </row>
    <row r="10" spans="1:21" s="27" customFormat="1" ht="12.95" customHeight="1" thickBot="1" x14ac:dyDescent="0.25">
      <c r="A10" s="33"/>
      <c r="B10" s="33"/>
      <c r="C10" s="34" t="s">
        <v>19</v>
      </c>
      <c r="D10" s="34" t="s">
        <v>20</v>
      </c>
      <c r="E10" s="33"/>
    </row>
    <row r="11" spans="1:21" s="27" customFormat="1" ht="12.95" customHeight="1" x14ac:dyDescent="0.2">
      <c r="A11" s="33" t="s">
        <v>15</v>
      </c>
      <c r="B11" s="33"/>
      <c r="C11" s="9">
        <f ca="1">INTERCEPT(INDIRECT($D$9):G992,INDIRECT($C$9):F992)</f>
        <v>0</v>
      </c>
      <c r="D11" s="29"/>
      <c r="E11" s="33"/>
    </row>
    <row r="12" spans="1:21" s="27" customFormat="1" ht="12.95" customHeight="1" x14ac:dyDescent="0.2">
      <c r="A12" s="33" t="s">
        <v>16</v>
      </c>
      <c r="B12" s="33"/>
      <c r="C12" s="9">
        <f ca="1">SLOPE(INDIRECT($D$9):G992,INDIRECT($C$9):F992)</f>
        <v>-6.281706951876813E-7</v>
      </c>
      <c r="D12" s="29"/>
      <c r="E12" s="42" t="s">
        <v>49</v>
      </c>
      <c r="F12" s="43" t="s">
        <v>50</v>
      </c>
    </row>
    <row r="13" spans="1:21" s="27" customFormat="1" ht="12.95" customHeight="1" x14ac:dyDescent="0.2">
      <c r="A13" s="33" t="s">
        <v>18</v>
      </c>
      <c r="B13" s="33"/>
      <c r="C13" s="29" t="s">
        <v>13</v>
      </c>
      <c r="E13" s="44" t="s">
        <v>33</v>
      </c>
      <c r="F13" s="45">
        <v>1</v>
      </c>
    </row>
    <row r="14" spans="1:21" s="27" customFormat="1" ht="12.95" customHeight="1" x14ac:dyDescent="0.2">
      <c r="A14" s="33"/>
      <c r="B14" s="33"/>
      <c r="C14" s="33"/>
      <c r="E14" s="44" t="s">
        <v>30</v>
      </c>
      <c r="F14" s="46">
        <f ca="1">NOW()+15018.5+$C$5/24</f>
        <v>60518.619173611107</v>
      </c>
    </row>
    <row r="15" spans="1:21" s="27" customFormat="1" ht="12.95" customHeight="1" x14ac:dyDescent="0.2">
      <c r="A15" s="6" t="s">
        <v>17</v>
      </c>
      <c r="B15" s="33"/>
      <c r="C15" s="7">
        <f ca="1">(C7+C11)+(C8+C12)*INT(MAX(F21:F3533))</f>
        <v>60049.082479999997</v>
      </c>
      <c r="E15" s="44" t="s">
        <v>34</v>
      </c>
      <c r="F15" s="46">
        <f ca="1">ROUND(2*(F14-$C$7)/$C$8,0)/2+F13</f>
        <v>7272.5</v>
      </c>
    </row>
    <row r="16" spans="1:21" s="27" customFormat="1" ht="12.95" customHeight="1" x14ac:dyDescent="0.2">
      <c r="A16" s="6" t="s">
        <v>4</v>
      </c>
      <c r="B16" s="33"/>
      <c r="C16" s="7">
        <f ca="1">+C8+C12</f>
        <v>0.82459437182930473</v>
      </c>
      <c r="E16" s="44" t="s">
        <v>35</v>
      </c>
      <c r="F16" s="46">
        <f ca="1">ROUND(2*(F14-$C$15)/$C$16,0)/2+F13</f>
        <v>570.5</v>
      </c>
    </row>
    <row r="17" spans="1:22" s="27" customFormat="1" ht="12.95" customHeight="1" thickBot="1" x14ac:dyDescent="0.25">
      <c r="A17" s="8" t="s">
        <v>27</v>
      </c>
      <c r="B17" s="33"/>
      <c r="C17" s="33">
        <f>COUNT(C21:C2191)</f>
        <v>2</v>
      </c>
      <c r="E17" s="44" t="s">
        <v>51</v>
      </c>
      <c r="F17" s="47">
        <f ca="1">+$C$15+$C$16*$F$16-15018.5-$C$5/24</f>
        <v>45501.409402461948</v>
      </c>
    </row>
    <row r="18" spans="1:22" s="27" customFormat="1" ht="12.95" customHeight="1" thickTop="1" thickBot="1" x14ac:dyDescent="0.25">
      <c r="A18" s="6" t="s">
        <v>5</v>
      </c>
      <c r="B18" s="33"/>
      <c r="C18" s="35">
        <f ca="1">+C15</f>
        <v>60049.082479999997</v>
      </c>
      <c r="D18" s="36">
        <f ca="1">+C16</f>
        <v>0.82459437182930473</v>
      </c>
      <c r="E18" s="49" t="s">
        <v>52</v>
      </c>
      <c r="F18" s="48">
        <f ca="1">+($C$15+$C$16*$F$16)-($C$16/2)-15018.5-$C$5/24</f>
        <v>45500.99710527603</v>
      </c>
    </row>
    <row r="19" spans="1:22" s="27" customFormat="1" ht="12.95" customHeight="1" thickTop="1" x14ac:dyDescent="0.2">
      <c r="F19" s="16" t="s">
        <v>41</v>
      </c>
    </row>
    <row r="20" spans="1:22" s="27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2" t="s">
        <v>37</v>
      </c>
      <c r="I20" s="2" t="s">
        <v>38</v>
      </c>
      <c r="J20" s="2" t="s">
        <v>39</v>
      </c>
      <c r="K20" s="2" t="s">
        <v>40</v>
      </c>
      <c r="L20" s="2" t="s">
        <v>24</v>
      </c>
      <c r="M20" s="2" t="s">
        <v>25</v>
      </c>
      <c r="N20" s="2" t="s">
        <v>26</v>
      </c>
      <c r="O20" s="2" t="s">
        <v>22</v>
      </c>
      <c r="P20" s="2" t="s">
        <v>21</v>
      </c>
      <c r="Q20" s="34" t="s">
        <v>14</v>
      </c>
      <c r="U20" s="13" t="s">
        <v>32</v>
      </c>
    </row>
    <row r="21" spans="1:22" s="27" customFormat="1" ht="12.95" customHeight="1" x14ac:dyDescent="0.2">
      <c r="A21" s="27" t="s">
        <v>48</v>
      </c>
      <c r="C21" s="37">
        <v>54522.650999999998</v>
      </c>
      <c r="D21" s="37"/>
      <c r="E21" s="27">
        <f>+(C21-C$7)/C$8</f>
        <v>0</v>
      </c>
      <c r="F21" s="27">
        <f>ROUND(2*E21,0)/2</f>
        <v>0</v>
      </c>
      <c r="G21" s="27">
        <f>+C21-(C$7+F21*C$8)</f>
        <v>0</v>
      </c>
      <c r="K21" s="27">
        <f>+G21</f>
        <v>0</v>
      </c>
      <c r="O21" s="27">
        <f ca="1">+C$11+C$12*$F21</f>
        <v>0</v>
      </c>
      <c r="Q21" s="38">
        <f>+C21-15018.5</f>
        <v>39504.150999999998</v>
      </c>
    </row>
    <row r="22" spans="1:22" s="27" customFormat="1" ht="12.95" customHeight="1" x14ac:dyDescent="0.2">
      <c r="A22" s="40" t="s">
        <v>47</v>
      </c>
      <c r="B22" s="28" t="s">
        <v>45</v>
      </c>
      <c r="C22" s="41">
        <v>60049.082479999997</v>
      </c>
      <c r="D22" s="41">
        <v>1.0330000000000001E-3</v>
      </c>
      <c r="E22" s="27">
        <f>+(C22-C$7)/C$8</f>
        <v>6701.9948944633425</v>
      </c>
      <c r="F22" s="27">
        <f>ROUND(2*E22,0)/2</f>
        <v>6702</v>
      </c>
      <c r="G22" s="27">
        <f>+C22-(C$7+F22*C$8)</f>
        <v>-4.2099999991478398E-3</v>
      </c>
      <c r="K22" s="27">
        <f>+G22</f>
        <v>-4.2099999991478398E-3</v>
      </c>
      <c r="O22" s="27">
        <f ca="1">+C$11+C$12*$F22</f>
        <v>-4.2099999991478398E-3</v>
      </c>
      <c r="Q22" s="38">
        <f>+C22-15018.5</f>
        <v>45030.582479999997</v>
      </c>
      <c r="V22" s="27" t="s">
        <v>46</v>
      </c>
    </row>
    <row r="23" spans="1:22" s="27" customFormat="1" ht="12.95" customHeight="1" x14ac:dyDescent="0.2">
      <c r="C23" s="37"/>
      <c r="D23" s="37"/>
      <c r="Q23" s="39"/>
    </row>
    <row r="24" spans="1:22" s="27" customFormat="1" ht="12.95" customHeight="1" x14ac:dyDescent="0.2">
      <c r="C24" s="37"/>
      <c r="D24" s="37"/>
      <c r="Q24" s="39"/>
    </row>
    <row r="25" spans="1:22" s="27" customFormat="1" ht="12.95" customHeight="1" x14ac:dyDescent="0.2">
      <c r="C25" s="37"/>
      <c r="D25" s="37"/>
      <c r="Q25" s="39"/>
    </row>
    <row r="26" spans="1:22" s="27" customFormat="1" ht="12.95" customHeight="1" x14ac:dyDescent="0.2">
      <c r="C26" s="37"/>
      <c r="D26" s="37"/>
      <c r="Q26" s="39"/>
    </row>
    <row r="27" spans="1:22" s="27" customFormat="1" ht="12.95" customHeight="1" x14ac:dyDescent="0.2">
      <c r="C27" s="37"/>
      <c r="D27" s="37"/>
      <c r="Q27" s="39"/>
    </row>
    <row r="28" spans="1:22" s="27" customFormat="1" ht="12.95" customHeight="1" x14ac:dyDescent="0.2">
      <c r="C28" s="37"/>
      <c r="D28" s="37"/>
      <c r="Q28" s="39"/>
    </row>
    <row r="29" spans="1:22" s="27" customFormat="1" ht="12.95" customHeight="1" x14ac:dyDescent="0.2">
      <c r="C29" s="37"/>
      <c r="D29" s="37"/>
      <c r="Q29" s="39"/>
    </row>
    <row r="30" spans="1:22" s="27" customFormat="1" ht="12.95" customHeight="1" x14ac:dyDescent="0.2">
      <c r="C30" s="37"/>
      <c r="D30" s="37"/>
      <c r="Q30" s="39"/>
    </row>
    <row r="31" spans="1:22" s="27" customFormat="1" ht="12.95" customHeight="1" x14ac:dyDescent="0.2">
      <c r="C31" s="37"/>
      <c r="D31" s="37"/>
      <c r="Q31" s="39"/>
    </row>
    <row r="32" spans="1:22" s="27" customFormat="1" ht="12.95" customHeight="1" x14ac:dyDescent="0.2">
      <c r="C32" s="37"/>
      <c r="D32" s="37"/>
      <c r="Q32" s="39"/>
    </row>
    <row r="33" spans="3:17" s="27" customFormat="1" ht="12.95" customHeight="1" x14ac:dyDescent="0.2">
      <c r="C33" s="37"/>
      <c r="D33" s="37"/>
      <c r="Q33" s="39"/>
    </row>
    <row r="34" spans="3:17" s="27" customFormat="1" ht="12.95" customHeight="1" x14ac:dyDescent="0.2">
      <c r="C34" s="37"/>
      <c r="D34" s="37"/>
    </row>
    <row r="35" spans="3:17" s="27" customFormat="1" ht="12.95" customHeight="1" x14ac:dyDescent="0.2">
      <c r="C35" s="37"/>
      <c r="D35" s="37"/>
    </row>
    <row r="36" spans="3:17" s="27" customFormat="1" ht="12.95" customHeight="1" x14ac:dyDescent="0.2">
      <c r="C36" s="37"/>
      <c r="D36" s="37"/>
    </row>
    <row r="37" spans="3:17" s="27" customFormat="1" ht="12.95" customHeight="1" x14ac:dyDescent="0.2">
      <c r="C37" s="37"/>
      <c r="D37" s="37"/>
    </row>
    <row r="38" spans="3:17" s="27" customFormat="1" ht="12.95" customHeight="1" x14ac:dyDescent="0.2">
      <c r="C38" s="37"/>
      <c r="D38" s="37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2024-07-27T02:51:36Z</dcterms:modified>
</cp:coreProperties>
</file>