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3A53878-08D2-43B2-B022-B50996BFEC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C23" i="1"/>
  <c r="A23" i="1"/>
  <c r="E24" i="1"/>
  <c r="F24" i="1" s="1"/>
  <c r="G24" i="1" s="1"/>
  <c r="K24" i="1" s="1"/>
  <c r="Q24" i="1"/>
  <c r="E21" i="1"/>
  <c r="F21" i="1" s="1"/>
  <c r="G21" i="1" s="1"/>
  <c r="H21" i="1" s="1"/>
  <c r="E9" i="1"/>
  <c r="D9" i="1"/>
  <c r="Q21" i="1"/>
  <c r="E22" i="1"/>
  <c r="F22" i="1" s="1"/>
  <c r="G22" i="1" s="1"/>
  <c r="I22" i="1" s="1"/>
  <c r="F14" i="1"/>
  <c r="F15" i="1" s="1"/>
  <c r="Q22" i="1"/>
  <c r="C17" i="1"/>
  <c r="C11" i="1"/>
  <c r="C12" i="1"/>
  <c r="O23" i="1" l="1"/>
  <c r="O21" i="1"/>
  <c r="C15" i="1"/>
  <c r="O22" i="1"/>
  <c r="O24" i="1"/>
  <c r="C16" i="1"/>
  <c r="D18" i="1" s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<sst xmlns="http://schemas.openxmlformats.org/spreadsheetml/2006/main" count="57" uniqueCount="53">
  <si>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</si>
  <si>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</si>
  <si>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</si>
  <si>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</si>
  <si>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</si>
  <si>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</si>
  <si>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</si>
  <si>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</si>
  <si>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</si>
  <si>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</si>
  <si>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</si>
  <si>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</si>
  <si>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</si>
  <si>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</si>
  <si>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</si>
  <si>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</si>
  <si>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</si>
  <si>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</si>
  <si>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</si>
  <si>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</si>
  <si>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</si>
  <si>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</si>
  <si>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</si>
  <si>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</si>
  <si>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</si>
  <si>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</si>
  <si>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</si>
  <si>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</si>
  <si>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</si>
  <si>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</si>
  <si>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</si>
  <si>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</si>
  <si>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</si>
  <si>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PX Car</t>
  </si>
  <si>
    <t>G8538-1326</t>
  </si>
  <si>
    <t>EB/KE</t>
  </si>
  <si>
    <t>Kreiner</t>
  </si>
  <si>
    <t>PX Car / GSC 8538-1326</t>
  </si>
  <si>
    <t>I</t>
  </si>
  <si>
    <t>GCVS 4</t>
  </si>
  <si>
    <t>JAVSO..44…26</t>
  </si>
  <si>
    <t>pg</t>
  </si>
  <si>
    <t>vis</t>
  </si>
  <si>
    <t>PE</t>
  </si>
  <si>
    <t>CCD</t>
  </si>
  <si>
    <t>s5</t>
  </si>
  <si>
    <t>s6</t>
  </si>
  <si>
    <t>s7</t>
  </si>
  <si>
    <t>VSX</t>
  </si>
  <si>
    <t xml:space="preserve">Mag </t>
  </si>
  <si>
    <t>Next ToM-P</t>
  </si>
  <si>
    <t>Next ToM-S</t>
  </si>
  <si>
    <t>9.60-10.40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</si>
</sst>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8" fillId="0" borderId="6" xfId="0" applyFont="1" applyBorder="1" applyAlignment="1"/>
    <xf numFmtId="0" fontId="18" fillId="0" borderId="7" xfId="0" applyFont="1" applyBorder="1" applyAlignme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right"/>
    </xf>
    <xf numFmtId="0" fontId="21" fillId="0" borderId="10" xfId="0" applyFont="1" applyBorder="1" applyAlignment="1">
      <alignment horizontal="right" vertical="center"/>
    </xf>
    <xf numFmtId="0" fontId="11" fillId="0" borderId="11" xfId="0" applyFont="1" applyBorder="1">
      <alignment vertical="top"/>
    </xf>
    <xf numFmtId="0" fontId="8" fillId="0" borderId="11" xfId="0" applyFont="1" applyBorder="1">
      <alignment vertical="top"/>
    </xf>
    <xf numFmtId="0" fontId="7" fillId="0" borderId="11" xfId="0" applyFont="1" applyBorder="1" applyAlignment="1"/>
    <xf numFmtId="22" fontId="7" fillId="0" borderId="11" xfId="0" applyNumberFormat="1" applyFont="1" applyBorder="1">
      <alignment vertical="top"/>
    </xf>
    <xf numFmtId="22" fontId="22" fillId="0" borderId="12" xfId="0" applyNumberFormat="1" applyFont="1" applyBorder="1" applyAlignment="1"/>
    <xf numFmtId="0" fontId="21" fillId="0" borderId="13" xfId="0" applyFont="1" applyBorder="1" applyAlignment="1">
      <alignment horizontal="right" vertical="center"/>
    </xf>
    <xf numFmtId="0" fontId="15" fillId="4" borderId="8" xfId="0" applyFont="1" applyFill="1" applyBorder="1" applyAlignment="1">
      <alignment horizontal="right" vertical="center"/>
    </xf>
    <xf numFmtId="0" fontId="15" fillId="4" borderId="9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PX Car - O-C Diagr.</a:t>
            </a:r>
          </a:p>
        </c:rich>
      </c:tx>
      <c:layout>
        <c:manualLayout>
          <c:xMode val="edge"/>
          <c:yMode val="edge"/>
          <c:x val="0.38796992481203008"/>
          <c:y val="3.4985332715763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3994189017784567"/>
          <c:w val="0.80751879699248119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1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1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-30505</c:v>
                </c:pt>
                <c:pt idx="1">
                  <c:v>-516</c:v>
                </c:pt>
                <c:pt idx="2">
                  <c:v>0</c:v>
                </c:pt>
                <c:pt idx="3">
                  <c:v>5280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-1.9499999998515705E-2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A3-4532-8DCA-C7E420411E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-30505</c:v>
                </c:pt>
                <c:pt idx="1">
                  <c:v>-516</c:v>
                </c:pt>
                <c:pt idx="2">
                  <c:v>0</c:v>
                </c:pt>
                <c:pt idx="3">
                  <c:v>5280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1">
                  <c:v>-1.4000000010128133E-3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A3-4532-8DCA-C7E420411E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-30505</c:v>
                </c:pt>
                <c:pt idx="1">
                  <c:v>-516</c:v>
                </c:pt>
                <c:pt idx="2">
                  <c:v>0</c:v>
                </c:pt>
                <c:pt idx="3">
                  <c:v>5280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A3-4532-8DCA-C7E420411E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-30505</c:v>
                </c:pt>
                <c:pt idx="1">
                  <c:v>-516</c:v>
                </c:pt>
                <c:pt idx="2">
                  <c:v>0</c:v>
                </c:pt>
                <c:pt idx="3">
                  <c:v>5280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2">
                  <c:v>0</c:v>
                </c:pt>
                <c:pt idx="3">
                  <c:v>-7.9999999434221536E-4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A3-4532-8DCA-C7E420411E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-30505</c:v>
                </c:pt>
                <c:pt idx="1">
                  <c:v>-516</c:v>
                </c:pt>
                <c:pt idx="2">
                  <c:v>0</c:v>
                </c:pt>
                <c:pt idx="3">
                  <c:v>5280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A3-4532-8DCA-C7E420411E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-30505</c:v>
                </c:pt>
                <c:pt idx="1">
                  <c:v>-516</c:v>
                </c:pt>
                <c:pt idx="2">
                  <c:v>0</c:v>
                </c:pt>
                <c:pt idx="3">
                  <c:v>5280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A3-4532-8DCA-C7E420411E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1">
                    <c:v>0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-30505</c:v>
                </c:pt>
                <c:pt idx="1">
                  <c:v>-516</c:v>
                </c:pt>
                <c:pt idx="2">
                  <c:v>0</c:v>
                </c:pt>
                <c:pt idx="3">
                  <c:v>5280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A3-4532-8DCA-C7E420411E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-30505</c:v>
                </c:pt>
                <c:pt idx="1">
                  <c:v>-516</c:v>
                </c:pt>
                <c:pt idx="2">
                  <c:v>0</c:v>
                </c:pt>
                <c:pt idx="3">
                  <c:v>5280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-1.9134514867860053E-2</c:v>
                </c:pt>
                <c:pt idx="1">
                  <c:v>-2.053546373454927E-3</c:v>
                </c:pt>
                <c:pt idx="2">
                  <c:v>-1.7596459518632417E-3</c:v>
                </c:pt>
                <c:pt idx="3">
                  <c:v>1.24770719930749E-3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A3-4532-8DCA-C7E420411E4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-30505</c:v>
                </c:pt>
                <c:pt idx="1">
                  <c:v>-516</c:v>
                </c:pt>
                <c:pt idx="2">
                  <c:v>0</c:v>
                </c:pt>
                <c:pt idx="3">
                  <c:v>5280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A3-4532-8DCA-C7E420411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397432"/>
        <c:axId val="1"/>
      </c:scatterChart>
      <c:valAx>
        <c:axId val="722397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256692913385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6093870619113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397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9248120300752"/>
          <c:y val="0.92419947506561684"/>
          <c:w val="0.80451127819548884"/>
          <c:h val="5.8309093716226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6AED672-6A29-FFB4-EA0E-25ACCB69E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57031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37</v>
      </c>
      <c r="F1" s="27" t="s">
        <v>33</v>
      </c>
      <c r="G1" s="28">
        <v>0</v>
      </c>
      <c r="H1" s="29"/>
      <c r="I1" s="30" t="s">
        <v>34</v>
      </c>
      <c r="J1" s="31" t="s">
        <v>33</v>
      </c>
      <c r="K1" s="32">
        <v>6.2100200000000001</v>
      </c>
      <c r="L1" s="33">
        <v>-54.325699999999998</v>
      </c>
      <c r="M1" s="34">
        <v>52500.546999999999</v>
      </c>
      <c r="N1" s="34">
        <v>0.79510000000000003</v>
      </c>
      <c r="O1" s="30" t="s">
        <v>35</v>
      </c>
    </row>
    <row r="2" spans="1:15" ht="12.95" customHeight="1">
      <c r="A2" t="s">
        <v>23</v>
      </c>
      <c r="B2" t="s">
        <v>35</v>
      </c>
      <c r="C2" s="26"/>
      <c r="D2" s="3"/>
    </row>
    <row r="3" spans="1:15" ht="12.95" customHeight="1" thickBot="1"/>
    <row r="4" spans="1:15" ht="12.95" customHeight="1" thickBot="1">
      <c r="A4" s="5" t="s">
        <v>0</v>
      </c>
      <c r="C4" s="35">
        <v>28656.275000000001</v>
      </c>
      <c r="D4" s="36">
        <v>0.79517099999999996</v>
      </c>
    </row>
    <row r="5" spans="1:15" ht="12.95" customHeight="1">
      <c r="A5" s="9" t="s">
        <v>25</v>
      </c>
      <c r="B5" s="10"/>
      <c r="C5" s="11">
        <v>-9.5</v>
      </c>
      <c r="D5" s="10" t="s">
        <v>26</v>
      </c>
      <c r="E5" s="10"/>
    </row>
    <row r="6" spans="1:15" ht="12.95" customHeight="1">
      <c r="A6" s="5" t="s">
        <v>1</v>
      </c>
    </row>
    <row r="7" spans="1:15" ht="12.95" customHeight="1">
      <c r="A7" t="s">
        <v>2</v>
      </c>
      <c r="C7" s="40">
        <v>52910.82</v>
      </c>
      <c r="D7" s="30" t="s">
        <v>48</v>
      </c>
    </row>
    <row r="8" spans="1:15" ht="12.95" customHeight="1">
      <c r="A8" t="s">
        <v>3</v>
      </c>
      <c r="C8" s="40">
        <v>0.79510000000000003</v>
      </c>
      <c r="D8" s="25" t="s">
        <v>48</v>
      </c>
    </row>
    <row r="9" spans="1:15" ht="12.95" customHeight="1">
      <c r="A9" s="22" t="s">
        <v>28</v>
      </c>
      <c r="C9" s="23">
        <v>21</v>
      </c>
      <c r="D9" s="20" t="str">
        <f>"F"&amp;C9</f>
        <v>F21</v>
      </c>
      <c r="E9" s="21" t="str">
        <f>"G"&amp;C9</f>
        <v>G21</v>
      </c>
    </row>
    <row r="10" spans="1:15" ht="12.95" customHeight="1" thickBot="1">
      <c r="A10" s="10"/>
      <c r="B10" s="10"/>
      <c r="C10" s="4" t="s">
        <v>19</v>
      </c>
      <c r="D10" s="4" t="s">
        <v>20</v>
      </c>
      <c r="E10" s="10"/>
    </row>
    <row r="11" spans="1:15" ht="12.95" customHeight="1">
      <c r="A11" s="10" t="s">
        <v>15</v>
      </c>
      <c r="B11" s="10"/>
      <c r="C11" s="19">
        <f ca="1">INTERCEPT(INDIRECT($E$9):G990,INDIRECT($D$9):F990)</f>
        <v>-1.7596459518632417E-3</v>
      </c>
      <c r="D11" s="3"/>
      <c r="E11" s="10"/>
    </row>
    <row r="12" spans="1:15" ht="12.95" customHeight="1">
      <c r="A12" s="10" t="s">
        <v>16</v>
      </c>
      <c r="B12" s="10"/>
      <c r="C12" s="19">
        <f ca="1">SLOPE(INDIRECT($E$9):G990,INDIRECT($D$9):F990)</f>
        <v>5.6957446044900223E-7</v>
      </c>
      <c r="D12" s="3"/>
      <c r="E12" s="48" t="s">
        <v>49</v>
      </c>
      <c r="F12" s="49" t="s">
        <v>52</v>
      </c>
    </row>
    <row r="13" spans="1:15" ht="12.95" customHeight="1">
      <c r="A13" s="10" t="s">
        <v>18</v>
      </c>
      <c r="B13" s="10"/>
      <c r="C13" s="3" t="s">
        <v>13</v>
      </c>
      <c r="E13" s="41" t="s">
        <v>30</v>
      </c>
      <c r="F13" s="42">
        <v>1</v>
      </c>
    </row>
    <row r="14" spans="1:15" ht="12.95" customHeight="1">
      <c r="A14" s="10"/>
      <c r="B14" s="10"/>
      <c r="C14" s="10"/>
      <c r="E14" s="41" t="s">
        <v>27</v>
      </c>
      <c r="F14" s="43">
        <f ca="1">NOW()+15018.5+$C$5/24</f>
        <v>60518.619821875</v>
      </c>
    </row>
    <row r="15" spans="1:15" ht="12.95" customHeight="1">
      <c r="A15" s="12" t="s">
        <v>17</v>
      </c>
      <c r="B15" s="10"/>
      <c r="C15" s="13">
        <f ca="1">(C7+C11)+(C8+C12)*INT(MAX(F21:F3531))</f>
        <v>57108.949247707198</v>
      </c>
      <c r="E15" s="41" t="s">
        <v>31</v>
      </c>
      <c r="F15" s="43">
        <f ca="1">ROUND(2*(F14-$C$7)/$C$8,0)/2+F13</f>
        <v>9569.5</v>
      </c>
    </row>
    <row r="16" spans="1:15" ht="12.95" customHeight="1">
      <c r="A16" s="15" t="s">
        <v>4</v>
      </c>
      <c r="B16" s="10"/>
      <c r="C16" s="16">
        <f ca="1">+C8+C12</f>
        <v>0.79510056957446051</v>
      </c>
      <c r="E16" s="41" t="s">
        <v>32</v>
      </c>
      <c r="F16" s="44">
        <f ca="1">ROUND(2*(F14-$C$15)/$C$16,0)/2+F13</f>
        <v>4289.5</v>
      </c>
    </row>
    <row r="17" spans="1:21" ht="12.95" customHeight="1" thickBot="1">
      <c r="A17" s="14" t="s">
        <v>24</v>
      </c>
      <c r="B17" s="10"/>
      <c r="C17" s="10">
        <f>COUNT(C21:C2189)</f>
        <v>4</v>
      </c>
      <c r="E17" s="41" t="s">
        <v>50</v>
      </c>
      <c r="F17" s="45">
        <f ca="1">+$C$15+$C$16*$F$16-15018.5-$C$5/24</f>
        <v>45501.428974230184</v>
      </c>
    </row>
    <row r="18" spans="1:21" ht="12.95" customHeight="1" thickTop="1" thickBot="1">
      <c r="A18" s="15" t="s">
        <v>5</v>
      </c>
      <c r="B18" s="10"/>
      <c r="C18" s="17">
        <f ca="1">+C15</f>
        <v>57108.949247707198</v>
      </c>
      <c r="D18" s="18">
        <f ca="1">+C16</f>
        <v>0.79510056957446051</v>
      </c>
      <c r="E18" s="47" t="s">
        <v>51</v>
      </c>
      <c r="F18" s="46">
        <f ca="1">+($C$15+$C$16*$F$16)-($C$16/2)-15018.5-$C$5/24</f>
        <v>45501.031423945395</v>
      </c>
    </row>
    <row r="19" spans="1:21" ht="12.95" customHeight="1" thickTop="1"/>
    <row r="20" spans="1:21" ht="12.95" customHeight="1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42</v>
      </c>
      <c r="J20" s="7" t="s">
        <v>43</v>
      </c>
      <c r="K20" s="7" t="s">
        <v>44</v>
      </c>
      <c r="L20" s="7" t="s">
        <v>45</v>
      </c>
      <c r="M20" s="7" t="s">
        <v>46</v>
      </c>
      <c r="N20" s="7" t="s">
        <v>47</v>
      </c>
      <c r="O20" s="7" t="s">
        <v>22</v>
      </c>
      <c r="P20" s="6" t="s">
        <v>21</v>
      </c>
      <c r="Q20" s="4" t="s">
        <v>14</v>
      </c>
      <c r="U20" s="24" t="s">
        <v>29</v>
      </c>
    </row>
    <row r="21" spans="1:21" ht="12.95" customHeight="1">
      <c r="A21" t="s">
        <v>39</v>
      </c>
      <c r="C21" s="8">
        <v>28656.275000000001</v>
      </c>
      <c r="D21" s="8"/>
      <c r="E21">
        <f>+(C21-C$7)/C$8</f>
        <v>-30505.024525216952</v>
      </c>
      <c r="F21">
        <f>ROUND(2*E21,0)/2</f>
        <v>-30505</v>
      </c>
      <c r="G21">
        <f>+C21-(C$7+F21*C$8)</f>
        <v>-1.9499999998515705E-2</v>
      </c>
      <c r="H21">
        <f>+G21</f>
        <v>-1.9499999998515705E-2</v>
      </c>
      <c r="O21">
        <f ca="1">+C$11+C$12*$F21</f>
        <v>-1.9134514867860053E-2</v>
      </c>
      <c r="Q21" s="2">
        <f>+C21-15018.5</f>
        <v>13637.775000000001</v>
      </c>
    </row>
    <row r="22" spans="1:21" ht="12.95" customHeight="1">
      <c r="A22" t="s">
        <v>36</v>
      </c>
      <c r="C22" s="8">
        <v>52500.546999999999</v>
      </c>
      <c r="D22" s="8" t="s">
        <v>13</v>
      </c>
      <c r="E22">
        <f>+(C22-C$7)/C$8</f>
        <v>-516.0017607848082</v>
      </c>
      <c r="F22">
        <f>ROUND(2*E22,0)/2</f>
        <v>-516</v>
      </c>
      <c r="G22">
        <f>+C22-(C$7+F22*C$8)</f>
        <v>-1.4000000010128133E-3</v>
      </c>
      <c r="I22">
        <f>+G22</f>
        <v>-1.4000000010128133E-3</v>
      </c>
      <c r="O22">
        <f ca="1">+C$11+C$12*$F22</f>
        <v>-2.053546373454927E-3</v>
      </c>
      <c r="Q22" s="2">
        <f>+C22-15018.5</f>
        <v>37482.046999999999</v>
      </c>
    </row>
    <row r="23" spans="1:21" ht="12.95" customHeight="1">
      <c r="A23" t="str">
        <f>$D$7</f>
        <v>VSX</v>
      </c>
      <c r="C23" s="8">
        <f>$C$7</f>
        <v>52910.82</v>
      </c>
      <c r="D23" s="8"/>
      <c r="E23">
        <f>+(C23-C$7)/C$8</f>
        <v>0</v>
      </c>
      <c r="F23">
        <f>ROUND(2*E23,0)/2</f>
        <v>0</v>
      </c>
      <c r="G23">
        <f>+C23-(C$7+F23*C$8)</f>
        <v>0</v>
      </c>
      <c r="K23">
        <f>+G23</f>
        <v>0</v>
      </c>
      <c r="O23">
        <f ca="1">+C$11+C$12*$F23</f>
        <v>-1.7596459518632417E-3</v>
      </c>
      <c r="Q23" s="2">
        <f>+C23-15018.5</f>
        <v>37892.32</v>
      </c>
    </row>
    <row r="24" spans="1:21" ht="12.95" customHeight="1">
      <c r="A24" s="37" t="s">
        <v>40</v>
      </c>
      <c r="B24" s="38" t="s">
        <v>38</v>
      </c>
      <c r="C24" s="39">
        <v>57108.947200000002</v>
      </c>
      <c r="D24" s="39">
        <v>1E-4</v>
      </c>
      <c r="E24">
        <f>+(C24-C$7)/C$8</f>
        <v>5279.9989938372564</v>
      </c>
      <c r="F24">
        <f>ROUND(2*E24,0)/2</f>
        <v>5280</v>
      </c>
      <c r="G24">
        <f>+C24-(C$7+F24*C$8)</f>
        <v>-7.9999999434221536E-4</v>
      </c>
      <c r="K24">
        <f>+G24</f>
        <v>-7.9999999434221536E-4</v>
      </c>
      <c r="O24">
        <f ca="1">+C$11+C$12*$F24</f>
        <v>1.24770719930749E-3</v>
      </c>
      <c r="Q24" s="2">
        <f>+C24-15018.5</f>
        <v>42090.447200000002</v>
      </c>
    </row>
    <row r="25" spans="1:21" ht="12.95" customHeight="1">
      <c r="C25" s="8"/>
      <c r="D25" s="8"/>
      <c r="Q25" s="2"/>
    </row>
    <row r="26" spans="1:21" ht="12.95" customHeight="1">
      <c r="C26" s="8"/>
      <c r="D26" s="8"/>
      <c r="Q26" s="2"/>
    </row>
    <row r="27" spans="1:21" ht="12.95" customHeight="1">
      <c r="C27" s="8"/>
      <c r="D27" s="8"/>
      <c r="Q27" s="2"/>
    </row>
    <row r="28" spans="1:21" ht="12.95" customHeight="1">
      <c r="C28" s="8"/>
      <c r="D28" s="8"/>
      <c r="Q28" s="2"/>
    </row>
    <row r="29" spans="1:21" ht="12.95" customHeight="1">
      <c r="C29" s="8"/>
      <c r="D29" s="8"/>
      <c r="Q29" s="2"/>
    </row>
    <row r="30" spans="1:21" ht="12.95" customHeight="1">
      <c r="C30" s="8"/>
      <c r="D30" s="8"/>
      <c r="Q30" s="2"/>
    </row>
    <row r="31" spans="1:21" ht="12.95" customHeight="1">
      <c r="C31" s="8"/>
      <c r="D31" s="8"/>
      <c r="Q31" s="2"/>
    </row>
    <row r="32" spans="1:21" ht="12.95" customHeight="1">
      <c r="C32" s="8"/>
      <c r="D32" s="8"/>
    </row>
    <row r="33" spans="3:4" ht="12.95" customHeight="1">
      <c r="C33" s="8"/>
      <c r="D33" s="8"/>
    </row>
    <row r="34" spans="3:4" ht="12.95" customHeight="1">
      <c r="C34" s="8"/>
      <c r="D34" s="8"/>
    </row>
    <row r="35" spans="3:4" ht="12.95" customHeight="1">
      <c r="C35" s="8"/>
      <c r="D35" s="8"/>
    </row>
    <row r="36" spans="3:4" ht="12.95" customHeight="1">
      <c r="C36" s="8"/>
      <c r="D36" s="8"/>
    </row>
    <row r="37" spans="3:4" ht="12.95" customHeight="1">
      <c r="C37" s="8"/>
      <c r="D37" s="8"/>
    </row>
    <row r="38" spans="3:4" ht="12.95" customHeight="1">
      <c r="C38" s="8"/>
      <c r="D38" s="8"/>
    </row>
    <row r="39" spans="3:4" ht="12.95" customHeight="1">
      <c r="C39" s="8"/>
      <c r="D39" s="8"/>
    </row>
    <row r="40" spans="3:4">
      <c r="C40" s="8"/>
      <c r="D40" s="8"/>
    </row>
    <row r="41" spans="3:4">
      <c r="C41" s="8"/>
      <c r="D41" s="8"/>
    </row>
    <row r="42" spans="3:4">
      <c r="C42" s="8"/>
      <c r="D42" s="8"/>
    </row>
    <row r="43" spans="3:4">
      <c r="C43" s="8"/>
      <c r="D43" s="8"/>
    </row>
    <row r="44" spans="3:4">
      <c r="C44" s="8"/>
      <c r="D44" s="8"/>
    </row>
    <row r="45" spans="3:4">
      <c r="C45" s="8"/>
      <c r="D45" s="8"/>
    </row>
    <row r="46" spans="3:4">
      <c r="C46" s="8"/>
      <c r="D46" s="8"/>
    </row>
    <row r="47" spans="3:4">
      <c r="C47" s="8"/>
      <c r="D47" s="8"/>
    </row>
    <row r="48" spans="3:4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</sheetData>
  <sortState xmlns:xlrd2="http://schemas.microsoft.com/office/spreadsheetml/2017/richdata2" ref="A21:U26">
    <sortCondition ref="C21:C26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2024-07-27T02:52:32Z</dcterms:modified>
</cp:coreProperties>
</file>