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4E01B44-55F9-4ED8-882B-45C33D6C12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R21" i="1" s="1"/>
  <c r="A21" i="1"/>
  <c r="F14" i="1"/>
  <c r="F15" i="1" s="1"/>
  <c r="G11" i="1"/>
  <c r="F11" i="1"/>
  <c r="E22" i="1"/>
  <c r="F22" i="1" s="1"/>
  <c r="G22" i="1" s="1"/>
  <c r="H22" i="1" s="1"/>
  <c r="Q22" i="1"/>
  <c r="C11" i="1"/>
  <c r="C17" i="1" l="1"/>
  <c r="C12" i="1"/>
  <c r="O21" i="1" l="1"/>
  <c r="C15" i="1"/>
  <c r="C16" i="1"/>
  <c r="D18" i="1" s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<sst xmlns="http://schemas.openxmlformats.org/spreadsheetml/2006/main" count="54" uniqueCount="49">
  <si>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</si>
  <si>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</si>
  <si>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</si>
  <si>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</si>
  <si>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</si>
  <si>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</si>
  <si>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</si>
  <si>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</si>
  <si>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</si>
  <si>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</si>
  <si>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</si>
  <si>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</si>
  <si>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</si>
  <si>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</si>
  <si>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</si>
  <si>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</si>
  <si>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</si>
  <si>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</si>
  <si>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</si>
  <si>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</si>
  <si>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</si>
  <si>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</si>
  <si>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</si>
  <si>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</si>
  <si>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</si>
  <si>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</si>
  <si>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</si>
  <si>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</si>
  <si>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</si>
  <si>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</si>
  <si>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</si>
  <si>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</si>
  <si>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</si>
  <si>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</si>
  <si>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</si>
  <si>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Sex</t>
  </si>
  <si>
    <t>EA</t>
  </si>
  <si>
    <t>IBVS 5686 Eph.</t>
  </si>
  <si>
    <t>IBVS 5686</t>
  </si>
  <si>
    <t>G8613-0763_Sex.xls</t>
  </si>
  <si>
    <t>V0658 Car / GSC 8613-0763</t>
  </si>
  <si>
    <t>CCD</t>
  </si>
  <si>
    <t xml:space="preserve">Mag </t>
  </si>
  <si>
    <t>Add cycle</t>
  </si>
  <si>
    <t>Old Cycle</t>
  </si>
  <si>
    <t>Next ToM-P</t>
  </si>
  <si>
    <t>Next ToM-S</t>
  </si>
  <si>
    <t>9.08-9.40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</si>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</sst>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5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15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/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V0658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83-48A7-A690-D5D9091E18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83-48A7-A690-D5D9091E18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83-48A7-A690-D5D9091E18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83-48A7-A690-D5D9091E18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83-48A7-A690-D5D9091E18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83-48A7-A690-D5D9091E18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83-48A7-A690-D5D9091E18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83-48A7-A690-D5D9091E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586200"/>
        <c:axId val="1"/>
      </c:scatterChart>
      <c:valAx>
        <c:axId val="523586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586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03DD89-D186-E41B-303C-45B9B333C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9" t="s">
        <v>35</v>
      </c>
      <c r="G1" s="27" t="s">
        <v>36</v>
      </c>
      <c r="H1" s="30" t="s">
        <v>37</v>
      </c>
      <c r="I1" s="28">
        <v>52786.54</v>
      </c>
      <c r="J1" s="28">
        <v>32.186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52786.54</v>
      </c>
      <c r="D4" s="8">
        <v>32.186</v>
      </c>
    </row>
    <row r="6" spans="1:12" x14ac:dyDescent="0.2">
      <c r="A6" s="4" t="s">
        <v>0</v>
      </c>
    </row>
    <row r="7" spans="1:12" x14ac:dyDescent="0.2">
      <c r="A7" t="s">
        <v>1</v>
      </c>
      <c r="C7">
        <v>52786.438000000002</v>
      </c>
      <c r="D7" s="33" t="s">
        <v>48</v>
      </c>
    </row>
    <row r="8" spans="1:12" x14ac:dyDescent="0.2">
      <c r="A8" t="s">
        <v>2</v>
      </c>
      <c r="C8">
        <v>32.185400000000001</v>
      </c>
      <c r="D8" s="33" t="s">
        <v>48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47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60518.731147685183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241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$D$7</f>
        <v>VSX</v>
      </c>
      <c r="C21" s="9">
        <f>$C$7</f>
        <v>52786.438000000002</v>
      </c>
      <c r="D21" s="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37767.938000000002</v>
      </c>
      <c r="R21" t="e">
        <f>IF(ABS(C21-C20)&lt;0.00001,1,"")</f>
        <v>#VALUE!</v>
      </c>
    </row>
    <row r="22" spans="1:18" x14ac:dyDescent="0.2">
      <c r="A22" t="s">
        <v>38</v>
      </c>
      <c r="C22" s="9">
        <v>52786.54</v>
      </c>
      <c r="D22" s="9" t="s">
        <v>12</v>
      </c>
      <c r="E22">
        <f>+(C22-C$7)/C$8</f>
        <v>3.1691388020329797E-3</v>
      </c>
      <c r="F22">
        <f>ROUND(2*E22,0)/2</f>
        <v>0</v>
      </c>
      <c r="G22">
        <f>+C22-(C$7+F22*C$8)</f>
        <v>0.10199999999895226</v>
      </c>
      <c r="H22">
        <f>+G22</f>
        <v>0.10199999999895226</v>
      </c>
      <c r="O22" t="e">
        <f ca="1">+C$11+C$12*$F22</f>
        <v>#DIV/0!</v>
      </c>
      <c r="Q22" s="2">
        <f>+C22-15018.5</f>
        <v>37768.04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R23">
    <sortCondition ref="C21:C2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2024-07-27T05:32:51Z</dcterms:modified>
</cp:coreProperties>
</file>