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5EA6532-BEC3-40CF-AD4C-ED9CFBEB22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Q24" i="1"/>
  <c r="Q25" i="1"/>
  <c r="Q61" i="1"/>
  <c r="Q26" i="1"/>
  <c r="Q27" i="1"/>
  <c r="Q28" i="1"/>
  <c r="Q29" i="1"/>
  <c r="Q30" i="1"/>
  <c r="Q31" i="1"/>
  <c r="Q32" i="1"/>
  <c r="Q33" i="1"/>
  <c r="Q34" i="1"/>
  <c r="Q35" i="1"/>
  <c r="Q36" i="1"/>
  <c r="Q58" i="1"/>
  <c r="Q37" i="1"/>
  <c r="Q38" i="1"/>
  <c r="Q39" i="1"/>
  <c r="Q40" i="1"/>
  <c r="Q41" i="1"/>
  <c r="Q42" i="1"/>
  <c r="Q43" i="1"/>
  <c r="Q44" i="1"/>
  <c r="Q45" i="1"/>
  <c r="Q46" i="1"/>
  <c r="Q21" i="1"/>
  <c r="Q47" i="1"/>
  <c r="Q48" i="1"/>
  <c r="Q49" i="1"/>
  <c r="Q50" i="1"/>
  <c r="Q51" i="1"/>
  <c r="Q52" i="1"/>
  <c r="Q53" i="1"/>
  <c r="Q54" i="1"/>
  <c r="Q55" i="1"/>
  <c r="Q59" i="1"/>
  <c r="Q60" i="1"/>
  <c r="Q62" i="1"/>
  <c r="Q56" i="1"/>
  <c r="Q57" i="1"/>
  <c r="Q67" i="1"/>
  <c r="Q68" i="1"/>
  <c r="Q69" i="1"/>
  <c r="G71" i="2"/>
  <c r="C71" i="2"/>
  <c r="G70" i="2"/>
  <c r="C70" i="2"/>
  <c r="G26" i="2"/>
  <c r="C26" i="2"/>
  <c r="G69" i="2"/>
  <c r="C69" i="2"/>
  <c r="G68" i="2"/>
  <c r="C68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71" i="2"/>
  <c r="B71" i="2"/>
  <c r="D71" i="2"/>
  <c r="A71" i="2"/>
  <c r="H70" i="2"/>
  <c r="B70" i="2"/>
  <c r="D70" i="2"/>
  <c r="A70" i="2"/>
  <c r="H26" i="2"/>
  <c r="B26" i="2"/>
  <c r="D26" i="2"/>
  <c r="A26" i="2"/>
  <c r="H69" i="2"/>
  <c r="B69" i="2"/>
  <c r="D69" i="2"/>
  <c r="A69" i="2"/>
  <c r="H68" i="2"/>
  <c r="B68" i="2"/>
  <c r="D68" i="2"/>
  <c r="A68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F17" i="1"/>
  <c r="C17" i="1"/>
  <c r="Q83" i="1"/>
  <c r="Q63" i="1"/>
  <c r="Q64" i="1"/>
  <c r="Q65" i="1"/>
  <c r="Q66" i="1"/>
  <c r="Q70" i="1"/>
  <c r="Q71" i="1"/>
  <c r="Q72" i="1"/>
  <c r="Q73" i="1"/>
  <c r="Q74" i="1"/>
  <c r="Q75" i="1"/>
  <c r="Q76" i="1"/>
  <c r="Q77" i="1"/>
  <c r="Q78" i="1"/>
  <c r="Q79" i="1"/>
  <c r="Q80" i="1"/>
  <c r="Q81" i="1"/>
  <c r="Q84" i="1"/>
  <c r="Q85" i="1"/>
  <c r="Q86" i="1"/>
  <c r="Q87" i="1"/>
  <c r="C7" i="1"/>
  <c r="C8" i="1"/>
  <c r="Q82" i="1"/>
  <c r="E29" i="1"/>
  <c r="F29" i="1"/>
  <c r="E58" i="1"/>
  <c r="F58" i="1"/>
  <c r="E44" i="1"/>
  <c r="F44" i="1"/>
  <c r="G44" i="1"/>
  <c r="I44" i="1"/>
  <c r="E51" i="1"/>
  <c r="F51" i="1"/>
  <c r="E56" i="1"/>
  <c r="F56" i="1"/>
  <c r="E66" i="1"/>
  <c r="F66" i="1"/>
  <c r="E77" i="1"/>
  <c r="E85" i="1"/>
  <c r="F85" i="1"/>
  <c r="E25" i="1"/>
  <c r="F25" i="1"/>
  <c r="E32" i="1"/>
  <c r="F32" i="1"/>
  <c r="E39" i="1"/>
  <c r="F39" i="1"/>
  <c r="G39" i="1"/>
  <c r="I39" i="1"/>
  <c r="E21" i="1"/>
  <c r="F21" i="1"/>
  <c r="E54" i="1"/>
  <c r="F54" i="1"/>
  <c r="E68" i="1"/>
  <c r="F68" i="1"/>
  <c r="E72" i="1"/>
  <c r="F72" i="1"/>
  <c r="G72" i="1"/>
  <c r="I72" i="1"/>
  <c r="E80" i="1"/>
  <c r="F80" i="1"/>
  <c r="E27" i="1"/>
  <c r="F27" i="1"/>
  <c r="G29" i="1"/>
  <c r="I29" i="1"/>
  <c r="E35" i="1"/>
  <c r="F35" i="1"/>
  <c r="G58" i="1"/>
  <c r="I58" i="1"/>
  <c r="E42" i="1"/>
  <c r="F42" i="1"/>
  <c r="G42" i="1"/>
  <c r="I42" i="1"/>
  <c r="E49" i="1"/>
  <c r="F49" i="1"/>
  <c r="G51" i="1"/>
  <c r="I51" i="1"/>
  <c r="E60" i="1"/>
  <c r="F60" i="1"/>
  <c r="G56" i="1"/>
  <c r="I56" i="1"/>
  <c r="E64" i="1"/>
  <c r="F64" i="1"/>
  <c r="G66" i="1"/>
  <c r="I66" i="1"/>
  <c r="E75" i="1"/>
  <c r="F75" i="1"/>
  <c r="G75" i="1"/>
  <c r="I75" i="1"/>
  <c r="E83" i="1"/>
  <c r="F83" i="1"/>
  <c r="G85" i="1"/>
  <c r="I85" i="1"/>
  <c r="E23" i="1"/>
  <c r="F23" i="1"/>
  <c r="G25" i="1"/>
  <c r="I25" i="1"/>
  <c r="E30" i="1"/>
  <c r="F30" i="1"/>
  <c r="G32" i="1"/>
  <c r="I32" i="1"/>
  <c r="E37" i="1"/>
  <c r="F37" i="1"/>
  <c r="G37" i="1"/>
  <c r="I37" i="1"/>
  <c r="E45" i="1"/>
  <c r="F45" i="1"/>
  <c r="G21" i="1"/>
  <c r="E52" i="1"/>
  <c r="F52" i="1"/>
  <c r="G54" i="1"/>
  <c r="I54" i="1"/>
  <c r="E57" i="1"/>
  <c r="F57" i="1"/>
  <c r="G68" i="1"/>
  <c r="I68" i="1"/>
  <c r="E70" i="1"/>
  <c r="E78" i="1"/>
  <c r="F78" i="1"/>
  <c r="G80" i="1"/>
  <c r="I80" i="1"/>
  <c r="E86" i="1"/>
  <c r="F86" i="1"/>
  <c r="E61" i="1"/>
  <c r="F61" i="1"/>
  <c r="G27" i="1"/>
  <c r="I27" i="1"/>
  <c r="E33" i="1"/>
  <c r="F33" i="1"/>
  <c r="G33" i="1"/>
  <c r="I33" i="1"/>
  <c r="G35" i="1"/>
  <c r="I35" i="1"/>
  <c r="E40" i="1"/>
  <c r="F40" i="1"/>
  <c r="E47" i="1"/>
  <c r="F47" i="1"/>
  <c r="G49" i="1"/>
  <c r="I49" i="1"/>
  <c r="E55" i="1"/>
  <c r="F55" i="1"/>
  <c r="G60" i="1"/>
  <c r="I60" i="1"/>
  <c r="E69" i="1"/>
  <c r="F69" i="1"/>
  <c r="G69" i="1"/>
  <c r="I69" i="1"/>
  <c r="G64" i="1"/>
  <c r="I64" i="1"/>
  <c r="E73" i="1"/>
  <c r="F73" i="1"/>
  <c r="E81" i="1"/>
  <c r="F81" i="1"/>
  <c r="G83" i="1"/>
  <c r="I83" i="1"/>
  <c r="G23" i="1"/>
  <c r="I23" i="1"/>
  <c r="E28" i="1"/>
  <c r="F28" i="1"/>
  <c r="G30" i="1"/>
  <c r="I30" i="1"/>
  <c r="E36" i="1"/>
  <c r="F36" i="1"/>
  <c r="E43" i="1"/>
  <c r="F43" i="1"/>
  <c r="G45" i="1"/>
  <c r="I45" i="1"/>
  <c r="E50" i="1"/>
  <c r="F50" i="1"/>
  <c r="G52" i="1"/>
  <c r="I52" i="1"/>
  <c r="E62" i="1"/>
  <c r="F62" i="1"/>
  <c r="G57" i="1"/>
  <c r="I57" i="1"/>
  <c r="E65" i="1"/>
  <c r="F65" i="1"/>
  <c r="E76" i="1"/>
  <c r="F76" i="1"/>
  <c r="G78" i="1"/>
  <c r="I78" i="1"/>
  <c r="E84" i="1"/>
  <c r="F84" i="1"/>
  <c r="G86" i="1"/>
  <c r="I86" i="1"/>
  <c r="E24" i="1"/>
  <c r="F24" i="1"/>
  <c r="G24" i="1"/>
  <c r="I24" i="1"/>
  <c r="G61" i="1"/>
  <c r="I61" i="1"/>
  <c r="E31" i="1"/>
  <c r="F31" i="1"/>
  <c r="G31" i="1"/>
  <c r="I31" i="1"/>
  <c r="E38" i="1"/>
  <c r="F38" i="1"/>
  <c r="G38" i="1"/>
  <c r="I38" i="1"/>
  <c r="G40" i="1"/>
  <c r="I40" i="1"/>
  <c r="E46" i="1"/>
  <c r="F46" i="1"/>
  <c r="G46" i="1"/>
  <c r="I46" i="1"/>
  <c r="G47" i="1"/>
  <c r="I47" i="1"/>
  <c r="E53" i="1"/>
  <c r="F53" i="1"/>
  <c r="G53" i="1"/>
  <c r="I53" i="1"/>
  <c r="G55" i="1"/>
  <c r="I55" i="1"/>
  <c r="E67" i="1"/>
  <c r="F67" i="1"/>
  <c r="G67" i="1"/>
  <c r="I67" i="1"/>
  <c r="E71" i="1"/>
  <c r="F71" i="1"/>
  <c r="G71" i="1"/>
  <c r="I71" i="1"/>
  <c r="G73" i="1"/>
  <c r="I73" i="1"/>
  <c r="E79" i="1"/>
  <c r="F79" i="1"/>
  <c r="G79" i="1"/>
  <c r="I79" i="1"/>
  <c r="G81" i="1"/>
  <c r="I81" i="1"/>
  <c r="E87" i="1"/>
  <c r="F87" i="1"/>
  <c r="G87" i="1"/>
  <c r="I87" i="1"/>
  <c r="E38" i="2"/>
  <c r="E43" i="2"/>
  <c r="E54" i="2"/>
  <c r="E59" i="2"/>
  <c r="E13" i="2"/>
  <c r="E18" i="2"/>
  <c r="E70" i="2"/>
  <c r="G76" i="1"/>
  <c r="I76" i="1"/>
  <c r="E34" i="1"/>
  <c r="E33" i="2"/>
  <c r="E39" i="2"/>
  <c r="E44" i="2"/>
  <c r="E49" i="2"/>
  <c r="E55" i="2"/>
  <c r="E60" i="2"/>
  <c r="E65" i="2"/>
  <c r="E19" i="2"/>
  <c r="E71" i="2"/>
  <c r="E74" i="1"/>
  <c r="F74" i="1"/>
  <c r="G74" i="1"/>
  <c r="I74" i="1"/>
  <c r="G50" i="1"/>
  <c r="I50" i="1"/>
  <c r="E29" i="2"/>
  <c r="E45" i="2"/>
  <c r="E61" i="2"/>
  <c r="E48" i="1"/>
  <c r="G28" i="1"/>
  <c r="I28" i="1"/>
  <c r="E34" i="2"/>
  <c r="E50" i="2"/>
  <c r="E66" i="2"/>
  <c r="E25" i="2"/>
  <c r="G65" i="1"/>
  <c r="I65" i="1"/>
  <c r="E26" i="1"/>
  <c r="E30" i="2"/>
  <c r="E35" i="2"/>
  <c r="E46" i="2"/>
  <c r="E51" i="2"/>
  <c r="E62" i="2"/>
  <c r="E67" i="2"/>
  <c r="E21" i="2"/>
  <c r="E68" i="2"/>
  <c r="E63" i="1"/>
  <c r="F63" i="1"/>
  <c r="G63" i="1"/>
  <c r="I63" i="1"/>
  <c r="G43" i="1"/>
  <c r="I43" i="1"/>
  <c r="E31" i="2"/>
  <c r="E36" i="2"/>
  <c r="E41" i="2"/>
  <c r="E47" i="2"/>
  <c r="E52" i="2"/>
  <c r="E57" i="2"/>
  <c r="E63" i="2"/>
  <c r="E11" i="2"/>
  <c r="E16" i="2"/>
  <c r="E22" i="2"/>
  <c r="E69" i="2"/>
  <c r="G84" i="1"/>
  <c r="I84" i="1"/>
  <c r="E41" i="1"/>
  <c r="E22" i="1"/>
  <c r="F22" i="1"/>
  <c r="G22" i="1"/>
  <c r="I22" i="1"/>
  <c r="E37" i="2"/>
  <c r="E53" i="2"/>
  <c r="E12" i="2"/>
  <c r="E26" i="2"/>
  <c r="E82" i="1"/>
  <c r="F82" i="1"/>
  <c r="G82" i="1"/>
  <c r="I82" i="1"/>
  <c r="G62" i="1"/>
  <c r="I62" i="1"/>
  <c r="E27" i="2"/>
  <c r="E42" i="2"/>
  <c r="E58" i="2"/>
  <c r="E17" i="2"/>
  <c r="E59" i="1"/>
  <c r="G36" i="1"/>
  <c r="I36" i="1"/>
  <c r="E14" i="2"/>
  <c r="F34" i="1"/>
  <c r="G34" i="1"/>
  <c r="I34" i="1"/>
  <c r="E40" i="2"/>
  <c r="F77" i="1"/>
  <c r="G77" i="1"/>
  <c r="I77" i="1"/>
  <c r="E23" i="2"/>
  <c r="F59" i="1"/>
  <c r="G59" i="1"/>
  <c r="I59" i="1"/>
  <c r="E64" i="2"/>
  <c r="I21" i="1"/>
  <c r="F48" i="1"/>
  <c r="G48" i="1"/>
  <c r="I48" i="1"/>
  <c r="E56" i="2"/>
  <c r="F26" i="1"/>
  <c r="G26" i="1"/>
  <c r="E32" i="2"/>
  <c r="E20" i="2"/>
  <c r="E24" i="2"/>
  <c r="F41" i="1"/>
  <c r="G41" i="1"/>
  <c r="I41" i="1"/>
  <c r="E48" i="2"/>
  <c r="F70" i="1"/>
  <c r="G70" i="1"/>
  <c r="I70" i="1"/>
  <c r="E15" i="2"/>
  <c r="E28" i="2"/>
  <c r="I26" i="1"/>
  <c r="C11" i="1"/>
  <c r="C12" i="1"/>
  <c r="C16" i="1" l="1"/>
  <c r="D18" i="1" s="1"/>
  <c r="O33" i="1"/>
  <c r="O62" i="1"/>
  <c r="O34" i="1"/>
  <c r="O44" i="1"/>
  <c r="O69" i="1"/>
  <c r="O81" i="1"/>
  <c r="O74" i="1"/>
  <c r="O79" i="1"/>
  <c r="O36" i="1"/>
  <c r="O21" i="1"/>
  <c r="O23" i="1"/>
  <c r="O40" i="1"/>
  <c r="O67" i="1"/>
  <c r="O41" i="1"/>
  <c r="O51" i="1"/>
  <c r="O42" i="1"/>
  <c r="O87" i="1"/>
  <c r="O78" i="1"/>
  <c r="O85" i="1"/>
  <c r="O39" i="1"/>
  <c r="O57" i="1"/>
  <c r="O73" i="1"/>
  <c r="O30" i="1"/>
  <c r="O47" i="1"/>
  <c r="O24" i="1"/>
  <c r="O48" i="1"/>
  <c r="O56" i="1"/>
  <c r="O72" i="1"/>
  <c r="O65" i="1"/>
  <c r="O84" i="1"/>
  <c r="O76" i="1"/>
  <c r="O32" i="1"/>
  <c r="O52" i="1"/>
  <c r="O66" i="1"/>
  <c r="O37" i="1"/>
  <c r="O55" i="1"/>
  <c r="O31" i="1"/>
  <c r="O59" i="1"/>
  <c r="O25" i="1"/>
  <c r="O49" i="1"/>
  <c r="O80" i="1"/>
  <c r="O86" i="1"/>
  <c r="O82" i="1"/>
  <c r="O27" i="1"/>
  <c r="C15" i="1"/>
  <c r="O22" i="1"/>
  <c r="O43" i="1"/>
  <c r="O45" i="1"/>
  <c r="O28" i="1"/>
  <c r="O38" i="1"/>
  <c r="O68" i="1"/>
  <c r="O83" i="1"/>
  <c r="O35" i="1"/>
  <c r="O46" i="1"/>
  <c r="O64" i="1"/>
  <c r="O29" i="1"/>
  <c r="O71" i="1"/>
  <c r="O63" i="1"/>
  <c r="O61" i="1"/>
  <c r="O50" i="1"/>
  <c r="O26" i="1"/>
  <c r="O58" i="1"/>
  <c r="O54" i="1"/>
  <c r="O77" i="1"/>
  <c r="O70" i="1"/>
  <c r="O75" i="1"/>
  <c r="O60" i="1"/>
  <c r="O53" i="1"/>
  <c r="C18" i="1" l="1"/>
  <c r="F18" i="1"/>
  <c r="F19" i="1" s="1"/>
</calcChain>
</file>

<file path=xl/sharedStrings.xml><?xml version="1.0" encoding="utf-8"?>
<sst xmlns="http://schemas.openxmlformats.org/spreadsheetml/2006/main" count="711" uniqueCount="287">
  <si>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</si>
  <si>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</si>
  <si>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</si>
  <si>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</si>
  <si>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</si>
  <si>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</si>
  <si>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</si>
  <si>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</si>
  <si>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</si>
  <si>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</si>
  <si>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</si>
  <si>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</si>
  <si>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</si>
  <si>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</si>
  <si>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</si>
  <si>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</si>
  <si>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</si>
  <si>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</si>
  <si>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</si>
  <si>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</si>
  <si>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</si>
  <si>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</si>
  <si>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</si>
  <si>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</si>
  <si>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</si>
  <si>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</si>
  <si>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</si>
  <si>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</si>
  <si>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</si>
  <si>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Bull...31</t>
  </si>
  <si>
    <t>B</t>
  </si>
  <si>
    <t>v</t>
  </si>
  <si>
    <t>BBSAG Bull.2</t>
  </si>
  <si>
    <t>BBSAG Bull.7</t>
  </si>
  <si>
    <t>BBSAG Bull.23</t>
  </si>
  <si>
    <t>BBSAG Bull.31</t>
  </si>
  <si>
    <t>BAAVSS 60,15</t>
  </si>
  <si>
    <t>K</t>
  </si>
  <si>
    <t>phe</t>
  </si>
  <si>
    <t>BAV-M 36</t>
  </si>
  <si>
    <t>V</t>
  </si>
  <si>
    <t>BAV-M 38</t>
  </si>
  <si>
    <t>UNP.</t>
  </si>
  <si>
    <t>BBSAG Bull.100</t>
  </si>
  <si>
    <t>BBSAG Bull.104</t>
  </si>
  <si>
    <t>BAV-M 101</t>
  </si>
  <si>
    <t>BAV-M 113</t>
  </si>
  <si>
    <t>II</t>
  </si>
  <si>
    <t>BM Cas / GSC 04025-00406</t>
  </si>
  <si>
    <t>EB/GS</t>
  </si>
  <si>
    <t># of data points:</t>
  </si>
  <si>
    <t>IBVS 5931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</si>
  <si>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</si>
  <si>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</si>
  <si>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</si>
  <si>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</si>
  <si>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</si>
  <si>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</si>
  <si>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</si>
  <si>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</si>
  <si>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</si>
  <si>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</si>
  <si>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</si>
  <si>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</si>
  <si>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</si>
  <si>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</si>
  <si>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</si>
  <si>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</si>
  <si>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</si>
  <si>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F </t>
  </si>
  <si>
    <t>2419255.0 </t>
  </si>
  <si>
    <t> 06.08.1911 12:00 </t>
  </si>
  <si>
    <t> -7.7 </t>
  </si>
  <si>
    <t>P </t>
  </si>
  <si>
    <t> B.V.Kukarkin </t>
  </si>
  <si>
    <t> AN 255.58 </t>
  </si>
  <si>
    <t>2425567.0 </t>
  </si>
  <si>
    <t> 16.11.1928 12:00 </t>
  </si>
  <si>
    <t> -8.6 </t>
  </si>
  <si>
    <t> P.Guthnick </t>
  </si>
  <si>
    <t>2425775.4 </t>
  </si>
  <si>
    <t> 12.06.1929 21:36 </t>
  </si>
  <si>
    <t> 2.5 </t>
  </si>
  <si>
    <t>V </t>
  </si>
  <si>
    <t> M.Beyer </t>
  </si>
  <si>
    <t>2426957.4 </t>
  </si>
  <si>
    <t> 06.09.1932 21:36 </t>
  </si>
  <si>
    <t> 0.8 </t>
  </si>
  <si>
    <t>2427152.7 </t>
  </si>
  <si>
    <t> 21.03.1933 04:48 </t>
  </si>
  <si>
    <t> -1.2 </t>
  </si>
  <si>
    <t> E.J.Woodward </t>
  </si>
  <si>
    <t> HB 917.7 </t>
  </si>
  <si>
    <t>2427154.7 </t>
  </si>
  <si>
    <t> 23.03.1933 04:48 </t>
  </si>
  <si>
    <t>2427352.2 </t>
  </si>
  <si>
    <t> 06.10.1933 16:48 </t>
  </si>
  <si>
    <t> 1.1 </t>
  </si>
  <si>
    <t>2427550.8 </t>
  </si>
  <si>
    <t> 23.04.1934 07:12 </t>
  </si>
  <si>
    <t> 2.4 </t>
  </si>
  <si>
    <t>2427746.4 </t>
  </si>
  <si>
    <t> 04.11.1934 21:36 </t>
  </si>
  <si>
    <t> 0.7 </t>
  </si>
  <si>
    <t>2427941.5 </t>
  </si>
  <si>
    <t> 19.05.1935 00:00 </t>
  </si>
  <si>
    <t> -1.5 </t>
  </si>
  <si>
    <t> AN 280.267 </t>
  </si>
  <si>
    <t>2428139.8 </t>
  </si>
  <si>
    <t> 03.12.1935 07:12 </t>
  </si>
  <si>
    <t> -0.5 </t>
  </si>
  <si>
    <t>2428337.5 </t>
  </si>
  <si>
    <t> 18.06.1936 00:00 </t>
  </si>
  <si>
    <t> -0.0 </t>
  </si>
  <si>
    <t>2428532.4 </t>
  </si>
  <si>
    <t> 29.12.1936 21:36 </t>
  </si>
  <si>
    <t> -2.4 </t>
  </si>
  <si>
    <t>2428731.2 </t>
  </si>
  <si>
    <t> 16.07.1937 16:48 </t>
  </si>
  <si>
    <t> -0.9 </t>
  </si>
  <si>
    <t>2428927.8 </t>
  </si>
  <si>
    <t> 29.01.1938 07:12 </t>
  </si>
  <si>
    <t> -1.6 </t>
  </si>
  <si>
    <t>2429321.9 </t>
  </si>
  <si>
    <t> 27.02.1939 09:36 </t>
  </si>
  <si>
    <t> -2.0 </t>
  </si>
  <si>
    <t>2429720.93 </t>
  </si>
  <si>
    <t> 01.04.1940 10:19 </t>
  </si>
  <si>
    <t> 2.43 </t>
  </si>
  <si>
    <t> S.Gaposchkin </t>
  </si>
  <si>
    <t> HA 113.72 </t>
  </si>
  <si>
    <t>2432084.0 </t>
  </si>
  <si>
    <t> 20.09.1946 12:00 </t>
  </si>
  <si>
    <t> -1.9 </t>
  </si>
  <si>
    <t>2432282.6 </t>
  </si>
  <si>
    <t> 07.04.1947 02:24 </t>
  </si>
  <si>
    <t>2432480.8 </t>
  </si>
  <si>
    <t> 22.10.1947 07:12 </t>
  </si>
  <si>
    <t> 0.4 </t>
  </si>
  <si>
    <t>2432677.8 </t>
  </si>
  <si>
    <t> 06.05.1948 07:12 </t>
  </si>
  <si>
    <t> 0.1 </t>
  </si>
  <si>
    <t>2432875.3 </t>
  </si>
  <si>
    <t> 19.11.1948 19:12 </t>
  </si>
  <si>
    <t> 0.3 </t>
  </si>
  <si>
    <t>2433074.7 </t>
  </si>
  <si>
    <t> 07.06.1949 04:48 </t>
  </si>
  <si>
    <t>2433270.6 </t>
  </si>
  <si>
    <t> 20.12.1949 02:24 </t>
  </si>
  <si>
    <t>2433466.5 </t>
  </si>
  <si>
    <t> 04.07.1950 00:00 </t>
  </si>
  <si>
    <t> -0.3 </t>
  </si>
  <si>
    <t>2433665.3 </t>
  </si>
  <si>
    <t> 18.01.1951 19:12 </t>
  </si>
  <si>
    <t> 1.2 </t>
  </si>
  <si>
    <t>2433859.9 </t>
  </si>
  <si>
    <t> 01.08.1951 09:36 </t>
  </si>
  <si>
    <t>2433895.0 </t>
  </si>
  <si>
    <t> 05.09.1951 12:00 </t>
  </si>
  <si>
    <t> 33.6 </t>
  </si>
  <si>
    <t> Shao &amp; Gaposchkin </t>
  </si>
  <si>
    <t> AJ 67.283 </t>
  </si>
  <si>
    <t>2434057.5 </t>
  </si>
  <si>
    <t> 15.02.1952 00:00 </t>
  </si>
  <si>
    <t> AN 288.93 </t>
  </si>
  <si>
    <t>2434457.5 </t>
  </si>
  <si>
    <t> 21.03.1953 00:00 </t>
  </si>
  <si>
    <t> 4.3 </t>
  </si>
  <si>
    <t>2434550.0 </t>
  </si>
  <si>
    <t> 21.06.1953 12:00 </t>
  </si>
  <si>
    <t>E </t>
  </si>
  <si>
    <t>?</t>
  </si>
  <si>
    <t> G.Thiessen </t>
  </si>
  <si>
    <t>2434648.0 </t>
  </si>
  <si>
    <t> 27.09.1953 12:00 </t>
  </si>
  <si>
    <t> -2.5 </t>
  </si>
  <si>
    <t>2434733.0 </t>
  </si>
  <si>
    <t> 21.12.1953 12:00 </t>
  </si>
  <si>
    <t> -16.1 </t>
  </si>
  <si>
    <t>2434736.0 </t>
  </si>
  <si>
    <t> 24.12.1953 12:00 </t>
  </si>
  <si>
    <t> -13.1 </t>
  </si>
  <si>
    <t>2434846.5 </t>
  </si>
  <si>
    <t> 14.04.1954 00:00 </t>
  </si>
  <si>
    <t> -1.3 </t>
  </si>
  <si>
    <t>2434848.5 </t>
  </si>
  <si>
    <t> 16.04.1954 00:00 </t>
  </si>
  <si>
    <t>2435047.3 </t>
  </si>
  <si>
    <t> 31.10.1954 19:12 </t>
  </si>
  <si>
    <t> 2.2 </t>
  </si>
  <si>
    <t>2437017.4 </t>
  </si>
  <si>
    <t> 23.03.1960 21:36 </t>
  </si>
  <si>
    <t> T.Berthold </t>
  </si>
  <si>
    <t> HABZ 69 </t>
  </si>
  <si>
    <t>2439384.27 </t>
  </si>
  <si>
    <t> 15.09.1966 18:28 </t>
  </si>
  <si>
    <t> -0.95 </t>
  </si>
  <si>
    <t>2441158.6 </t>
  </si>
  <si>
    <t> 26.07.1971 02:24 </t>
  </si>
  <si>
    <t> -2.1 </t>
  </si>
  <si>
    <t> R.Diethelm </t>
  </si>
  <si>
    <t> ORI 126 </t>
  </si>
  <si>
    <t>2441366.8 </t>
  </si>
  <si>
    <t> 19.02.1972 07:12 </t>
  </si>
  <si>
    <t> 8.8 </t>
  </si>
  <si>
    <t> BBS 2 </t>
  </si>
  <si>
    <t>2441546.8 </t>
  </si>
  <si>
    <t> 17.08.1972 07:12 </t>
  </si>
  <si>
    <t> -8.5 </t>
  </si>
  <si>
    <t> BBS 7 </t>
  </si>
  <si>
    <t>2442625.2 </t>
  </si>
  <si>
    <t> 31.07.1975 16:48 </t>
  </si>
  <si>
    <t> -15.1 </t>
  </si>
  <si>
    <t> BBS 23 </t>
  </si>
  <si>
    <t>2443130.1 </t>
  </si>
  <si>
    <t> 17.12.1976 14:24 </t>
  </si>
  <si>
    <t> -3.4 </t>
  </si>
  <si>
    <t> BBS 31 </t>
  </si>
  <si>
    <t>2445208.9 </t>
  </si>
  <si>
    <t> 27.08.1982 09:36 </t>
  </si>
  <si>
    <t> 3.9 </t>
  </si>
  <si>
    <t> T.Brelstaff </t>
  </si>
  <si>
    <t> VSSC 60.19 </t>
  </si>
  <si>
    <t>2445299.08 </t>
  </si>
  <si>
    <t> 25.11.1982 13:55 </t>
  </si>
  <si>
    <t> -4.54 </t>
  </si>
  <si>
    <t> M.Fernandes </t>
  </si>
  <si>
    <t>BAVM 36 </t>
  </si>
  <si>
    <t>2445299.13 </t>
  </si>
  <si>
    <t> 25.11.1982 15:07 </t>
  </si>
  <si>
    <t> -4.49 </t>
  </si>
  <si>
    <t>2445308.3 </t>
  </si>
  <si>
    <t> 04.12.1982 19:12 </t>
  </si>
  <si>
    <t> 4.7 </t>
  </si>
  <si>
    <t>2445393.55 </t>
  </si>
  <si>
    <t> 28.02.1983 01:12 </t>
  </si>
  <si>
    <t> -8.71 </t>
  </si>
  <si>
    <t>2445393.75 </t>
  </si>
  <si>
    <t> 28.02.1983 06:00 </t>
  </si>
  <si>
    <t> -8.51 </t>
  </si>
  <si>
    <t>2445498.70 </t>
  </si>
  <si>
    <t> 13.06.1983 04:48 </t>
  </si>
  <si>
    <t> -2.20 </t>
  </si>
  <si>
    <t>B;V</t>
  </si>
  <si>
    <t>BAVM 38 </t>
  </si>
  <si>
    <t>2445498.7 </t>
  </si>
  <si>
    <t> -2.2 </t>
  </si>
  <si>
    <t>2448657.68 </t>
  </si>
  <si>
    <t> 05.02.1992 04:19 </t>
  </si>
  <si>
    <t> 0.30 </t>
  </si>
  <si>
    <t> BBS 100 </t>
  </si>
  <si>
    <t>2449050.72 </t>
  </si>
  <si>
    <t> 04.03.1993 05:16 </t>
  </si>
  <si>
    <t> -1.22 </t>
  </si>
  <si>
    <t> BBS 104 </t>
  </si>
  <si>
    <t>2450037.5 </t>
  </si>
  <si>
    <t> 16.11.1995 00:00 </t>
  </si>
  <si>
    <t> -0.8 </t>
  </si>
  <si>
    <t> J.Gensler </t>
  </si>
  <si>
    <t>BAVM 101 </t>
  </si>
  <si>
    <t>2450828.80 </t>
  </si>
  <si>
    <t> 15.01.1998 07:12 </t>
  </si>
  <si>
    <t> 1.34 </t>
  </si>
  <si>
    <t> R.Meyer </t>
  </si>
  <si>
    <t>BAVM 113 </t>
  </si>
  <si>
    <t>2451620.5 </t>
  </si>
  <si>
    <t> 17.03.2000 00:00 </t>
  </si>
  <si>
    <t> M.Haltuf </t>
  </si>
  <si>
    <t> BRNO 32 </t>
  </si>
  <si>
    <t>2451811.1 </t>
  </si>
  <si>
    <t> 23.09.2000 14:24 </t>
  </si>
  <si>
    <t> -2.8 </t>
  </si>
  <si>
    <t>BAVM 143 </t>
  </si>
  <si>
    <t>2454575.783 </t>
  </si>
  <si>
    <t> 19.04.2008 06:47 </t>
  </si>
  <si>
    <t> 0.003 </t>
  </si>
  <si>
    <t>C </t>
  </si>
  <si>
    <t> P.Zasche (ESA INTEGRAL) </t>
  </si>
  <si>
    <t>IBVS 5931 </t>
  </si>
  <si>
    <t>2455758.500 </t>
  </si>
  <si>
    <t> 16.07.2011 00:00 </t>
  </si>
  <si>
    <t> -0.960 </t>
  </si>
  <si>
    <t> J.Neumann </t>
  </si>
  <si>
    <t>BAVM 236 </t>
  </si>
  <si>
    <t>2456550.500 </t>
  </si>
  <si>
    <t> 15.09.2013 00:00 </t>
  </si>
  <si>
    <t> 1.920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</si>
</sst>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Cas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883401548177"/>
          <c:y val="0.14769252958613219"/>
          <c:w val="0.7933892301592666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0-4814-8DB4-A8794DD5CD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33.619999999995343</c:v>
                </c:pt>
                <c:pt idx="1">
                  <c:v>-7.6600000000034925</c:v>
                </c:pt>
                <c:pt idx="2">
                  <c:v>-8.6200000000026193</c:v>
                </c:pt>
                <c:pt idx="3">
                  <c:v>2.5</c:v>
                </c:pt>
                <c:pt idx="4">
                  <c:v>0.81999999999970896</c:v>
                </c:pt>
                <c:pt idx="5">
                  <c:v>0.84000000000014552</c:v>
                </c:pt>
                <c:pt idx="6">
                  <c:v>1.0599999999976717</c:v>
                </c:pt>
                <c:pt idx="7">
                  <c:v>2.3799999999973807</c:v>
                </c:pt>
                <c:pt idx="8">
                  <c:v>0.7000000000007276</c:v>
                </c:pt>
                <c:pt idx="9">
                  <c:v>-1.4800000000032014</c:v>
                </c:pt>
                <c:pt idx="10">
                  <c:v>-0.46000000000276486</c:v>
                </c:pt>
                <c:pt idx="11">
                  <c:v>-4.0000000000873115E-2</c:v>
                </c:pt>
                <c:pt idx="12">
                  <c:v>-2.4199999999982538</c:v>
                </c:pt>
                <c:pt idx="13">
                  <c:v>-0.90000000000145519</c:v>
                </c:pt>
                <c:pt idx="14">
                  <c:v>-1.5800000000017462</c:v>
                </c:pt>
                <c:pt idx="15">
                  <c:v>-2.0400000000008731</c:v>
                </c:pt>
                <c:pt idx="16">
                  <c:v>-1.8600000000005821</c:v>
                </c:pt>
                <c:pt idx="17">
                  <c:v>-0.54000000000087311</c:v>
                </c:pt>
                <c:pt idx="18">
                  <c:v>0.37999999999738066</c:v>
                </c:pt>
                <c:pt idx="19">
                  <c:v>9.9999999998544808E-2</c:v>
                </c:pt>
                <c:pt idx="20">
                  <c:v>0.31999999999970896</c:v>
                </c:pt>
                <c:pt idx="21">
                  <c:v>2.4399999999950523</c:v>
                </c:pt>
                <c:pt idx="22">
                  <c:v>1.0599999999976717</c:v>
                </c:pt>
                <c:pt idx="23">
                  <c:v>-0.31999999999970896</c:v>
                </c:pt>
                <c:pt idx="24">
                  <c:v>1.2000000000043656</c:v>
                </c:pt>
                <c:pt idx="25">
                  <c:v>-1.4800000000032014</c:v>
                </c:pt>
                <c:pt idx="26">
                  <c:v>-1.1600000000034925</c:v>
                </c:pt>
                <c:pt idx="27">
                  <c:v>4.2799999999988358</c:v>
                </c:pt>
                <c:pt idx="28">
                  <c:v>-1.8600000000005821</c:v>
                </c:pt>
                <c:pt idx="29">
                  <c:v>-2.5</c:v>
                </c:pt>
                <c:pt idx="30">
                  <c:v>-16.139999999999418</c:v>
                </c:pt>
                <c:pt idx="31">
                  <c:v>-13.139999999999418</c:v>
                </c:pt>
                <c:pt idx="32">
                  <c:v>-1.2799999999988358</c:v>
                </c:pt>
                <c:pt idx="33">
                  <c:v>0.72000000000116415</c:v>
                </c:pt>
                <c:pt idx="34">
                  <c:v>2.2400000000052387</c:v>
                </c:pt>
                <c:pt idx="35">
                  <c:v>8.7799999999988358</c:v>
                </c:pt>
                <c:pt idx="36">
                  <c:v>3.9199999999982538</c:v>
                </c:pt>
                <c:pt idx="37">
                  <c:v>2.430000000000291</c:v>
                </c:pt>
                <c:pt idx="38">
                  <c:v>-0.45999999999912689</c:v>
                </c:pt>
                <c:pt idx="39">
                  <c:v>-0.95000000000436557</c:v>
                </c:pt>
                <c:pt idx="40">
                  <c:v>-1.1599999999998545</c:v>
                </c:pt>
                <c:pt idx="41">
                  <c:v>-2.1400000000066939</c:v>
                </c:pt>
                <c:pt idx="42">
                  <c:v>3.9199999999982538</c:v>
                </c:pt>
                <c:pt idx="43">
                  <c:v>4.680000000000291</c:v>
                </c:pt>
                <c:pt idx="44">
                  <c:v>-0.83999999999650754</c:v>
                </c:pt>
                <c:pt idx="45">
                  <c:v>1.3399999999965075</c:v>
                </c:pt>
                <c:pt idx="46">
                  <c:v>-2.7600000000020373</c:v>
                </c:pt>
                <c:pt idx="47">
                  <c:v>-0.96000000000640284</c:v>
                </c:pt>
                <c:pt idx="48">
                  <c:v>1.9199999999982538</c:v>
                </c:pt>
                <c:pt idx="49">
                  <c:v>-4.5400000000008731</c:v>
                </c:pt>
                <c:pt idx="50">
                  <c:v>-4.4900000000052387</c:v>
                </c:pt>
                <c:pt idx="51">
                  <c:v>-8.7099999999991269</c:v>
                </c:pt>
                <c:pt idx="52">
                  <c:v>-8.5100000000020373</c:v>
                </c:pt>
                <c:pt idx="53">
                  <c:v>-2.2000000000043656</c:v>
                </c:pt>
                <c:pt idx="54">
                  <c:v>-2.1500000000087311</c:v>
                </c:pt>
                <c:pt idx="55">
                  <c:v>0.29999999999563443</c:v>
                </c:pt>
                <c:pt idx="56">
                  <c:v>-1.2200000000011642</c:v>
                </c:pt>
                <c:pt idx="57">
                  <c:v>8.7599999999947613</c:v>
                </c:pt>
                <c:pt idx="58">
                  <c:v>-15.139999999999418</c:v>
                </c:pt>
                <c:pt idx="59">
                  <c:v>-3.4400000000023283</c:v>
                </c:pt>
                <c:pt idx="60">
                  <c:v>-8.5</c:v>
                </c:pt>
                <c:pt idx="61">
                  <c:v>0</c:v>
                </c:pt>
                <c:pt idx="62">
                  <c:v>3.0000000042491592E-3</c:v>
                </c:pt>
                <c:pt idx="63">
                  <c:v>-0.19000000000232831</c:v>
                </c:pt>
                <c:pt idx="64">
                  <c:v>-0.16999999999825377</c:v>
                </c:pt>
                <c:pt idx="65">
                  <c:v>-0.89999999999417923</c:v>
                </c:pt>
                <c:pt idx="66">
                  <c:v>-0.88699999999516876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0-4814-8DB4-A8794DD5CD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0-4814-8DB4-A8794DD5CD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0-4814-8DB4-A8794DD5CD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0-4814-8DB4-A8794DD5CD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0-4814-8DB4-A8794DD5CD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4">
                    <c:v>0</c:v>
                  </c:pt>
                  <c:pt idx="55">
                    <c:v>0.35</c:v>
                  </c:pt>
                  <c:pt idx="56">
                    <c:v>0.61</c:v>
                  </c:pt>
                  <c:pt idx="61">
                    <c:v>0</c:v>
                  </c:pt>
                  <c:pt idx="62">
                    <c:v>0.13200000000000001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0-4814-8DB4-A8794DD5CD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41</c:v>
                </c:pt>
                <c:pt idx="1">
                  <c:v>-33</c:v>
                </c:pt>
                <c:pt idx="2">
                  <c:v>-1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44.5</c:v>
                </c:pt>
                <c:pt idx="29">
                  <c:v>45</c:v>
                </c:pt>
                <c:pt idx="30">
                  <c:v>45.5</c:v>
                </c:pt>
                <c:pt idx="31">
                  <c:v>45.5</c:v>
                </c:pt>
                <c:pt idx="32">
                  <c:v>46</c:v>
                </c:pt>
                <c:pt idx="33">
                  <c:v>46</c:v>
                </c:pt>
                <c:pt idx="34">
                  <c:v>47</c:v>
                </c:pt>
                <c:pt idx="35">
                  <c:v>79</c:v>
                </c:pt>
                <c:pt idx="36">
                  <c:v>131</c:v>
                </c:pt>
                <c:pt idx="37">
                  <c:v>20</c:v>
                </c:pt>
                <c:pt idx="38">
                  <c:v>57</c:v>
                </c:pt>
                <c:pt idx="39">
                  <c:v>69</c:v>
                </c:pt>
                <c:pt idx="40">
                  <c:v>7</c:v>
                </c:pt>
                <c:pt idx="41">
                  <c:v>78</c:v>
                </c:pt>
                <c:pt idx="42">
                  <c:v>98.5</c:v>
                </c:pt>
                <c:pt idx="43">
                  <c:v>99</c:v>
                </c:pt>
                <c:pt idx="44">
                  <c:v>123</c:v>
                </c:pt>
                <c:pt idx="45">
                  <c:v>127</c:v>
                </c:pt>
                <c:pt idx="46">
                  <c:v>132</c:v>
                </c:pt>
                <c:pt idx="47">
                  <c:v>152</c:v>
                </c:pt>
                <c:pt idx="48">
                  <c:v>156</c:v>
                </c:pt>
                <c:pt idx="49">
                  <c:v>99</c:v>
                </c:pt>
                <c:pt idx="50">
                  <c:v>99</c:v>
                </c:pt>
                <c:pt idx="51">
                  <c:v>99.5</c:v>
                </c:pt>
                <c:pt idx="52">
                  <c:v>99.5</c:v>
                </c:pt>
                <c:pt idx="53">
                  <c:v>100</c:v>
                </c:pt>
                <c:pt idx="54">
                  <c:v>78</c:v>
                </c:pt>
                <c:pt idx="55">
                  <c:v>116</c:v>
                </c:pt>
                <c:pt idx="56">
                  <c:v>118</c:v>
                </c:pt>
                <c:pt idx="57">
                  <c:v>79</c:v>
                </c:pt>
                <c:pt idx="58">
                  <c:v>85.5</c:v>
                </c:pt>
                <c:pt idx="59">
                  <c:v>88</c:v>
                </c:pt>
                <c:pt idx="60">
                  <c:v>80</c:v>
                </c:pt>
                <c:pt idx="61">
                  <c:v>0</c:v>
                </c:pt>
                <c:pt idx="62">
                  <c:v>146</c:v>
                </c:pt>
                <c:pt idx="63">
                  <c:v>108</c:v>
                </c:pt>
                <c:pt idx="64">
                  <c:v>108</c:v>
                </c:pt>
                <c:pt idx="65">
                  <c:v>110</c:v>
                </c:pt>
                <c:pt idx="66">
                  <c:v>110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-0.63809529800919285</c:v>
                </c:pt>
                <c:pt idx="1">
                  <c:v>-0.4968431387983902</c:v>
                </c:pt>
                <c:pt idx="2">
                  <c:v>-0.55792515359225081</c:v>
                </c:pt>
                <c:pt idx="3">
                  <c:v>-0.55983396655455897</c:v>
                </c:pt>
                <c:pt idx="4">
                  <c:v>-0.57128684432840782</c:v>
                </c:pt>
                <c:pt idx="5">
                  <c:v>-0.57319565729071598</c:v>
                </c:pt>
                <c:pt idx="6">
                  <c:v>-0.57510447025302414</c:v>
                </c:pt>
                <c:pt idx="7">
                  <c:v>-0.5770132832153323</c:v>
                </c:pt>
                <c:pt idx="8">
                  <c:v>-0.57892209617764046</c:v>
                </c:pt>
                <c:pt idx="9">
                  <c:v>-0.5808309091399485</c:v>
                </c:pt>
                <c:pt idx="10">
                  <c:v>-0.58273972210225666</c:v>
                </c:pt>
                <c:pt idx="11">
                  <c:v>-0.58464853506456482</c:v>
                </c:pt>
                <c:pt idx="12">
                  <c:v>-0.58655734802687298</c:v>
                </c:pt>
                <c:pt idx="13">
                  <c:v>-0.58846616098918114</c:v>
                </c:pt>
                <c:pt idx="14">
                  <c:v>-0.5903749739514893</c:v>
                </c:pt>
                <c:pt idx="15">
                  <c:v>-0.59419259987610551</c:v>
                </c:pt>
                <c:pt idx="16">
                  <c:v>-0.62091598134841952</c:v>
                </c:pt>
                <c:pt idx="17">
                  <c:v>-0.62282479431072768</c:v>
                </c:pt>
                <c:pt idx="18">
                  <c:v>-0.62473360727303584</c:v>
                </c:pt>
                <c:pt idx="19">
                  <c:v>-0.626642420235344</c:v>
                </c:pt>
                <c:pt idx="20">
                  <c:v>-0.62855123319765216</c:v>
                </c:pt>
                <c:pt idx="21">
                  <c:v>-0.63046004615996032</c:v>
                </c:pt>
                <c:pt idx="22">
                  <c:v>-0.63236885912226848</c:v>
                </c:pt>
                <c:pt idx="23">
                  <c:v>-0.63427767208457664</c:v>
                </c:pt>
                <c:pt idx="24">
                  <c:v>-0.63618648504688469</c:v>
                </c:pt>
                <c:pt idx="25">
                  <c:v>-0.63809529800919285</c:v>
                </c:pt>
                <c:pt idx="26">
                  <c:v>-0.64000411097150101</c:v>
                </c:pt>
                <c:pt idx="27">
                  <c:v>-0.64382173689611732</c:v>
                </c:pt>
                <c:pt idx="28">
                  <c:v>-0.6447761433772714</c:v>
                </c:pt>
                <c:pt idx="29">
                  <c:v>-0.64573054985842548</c:v>
                </c:pt>
                <c:pt idx="30">
                  <c:v>-0.64668495633957956</c:v>
                </c:pt>
                <c:pt idx="31">
                  <c:v>-0.64668495633957956</c:v>
                </c:pt>
                <c:pt idx="32">
                  <c:v>-0.64763936282073353</c:v>
                </c:pt>
                <c:pt idx="33">
                  <c:v>-0.64763936282073353</c:v>
                </c:pt>
                <c:pt idx="34">
                  <c:v>-0.64954817578304169</c:v>
                </c:pt>
                <c:pt idx="35">
                  <c:v>-0.71063019057690235</c:v>
                </c:pt>
                <c:pt idx="36">
                  <c:v>-0.80988846461692576</c:v>
                </c:pt>
                <c:pt idx="37">
                  <c:v>-0.59801022580072183</c:v>
                </c:pt>
                <c:pt idx="38">
                  <c:v>-0.66863630540612318</c:v>
                </c:pt>
                <c:pt idx="39">
                  <c:v>-0.69154206095382087</c:v>
                </c:pt>
                <c:pt idx="40">
                  <c:v>-0.57319565729071598</c:v>
                </c:pt>
                <c:pt idx="41">
                  <c:v>-0.70872137761459419</c:v>
                </c:pt>
                <c:pt idx="42">
                  <c:v>-0.74785204334191113</c:v>
                </c:pt>
                <c:pt idx="43">
                  <c:v>-0.74880644982306521</c:v>
                </c:pt>
                <c:pt idx="44">
                  <c:v>-0.79461796091846071</c:v>
                </c:pt>
                <c:pt idx="45">
                  <c:v>-0.80225321276769324</c:v>
                </c:pt>
                <c:pt idx="46">
                  <c:v>-0.81179727757923392</c:v>
                </c:pt>
                <c:pt idx="47">
                  <c:v>-0.84997353682539689</c:v>
                </c:pt>
                <c:pt idx="48">
                  <c:v>-0.85760878867462942</c:v>
                </c:pt>
                <c:pt idx="49">
                  <c:v>-0.74880644982306521</c:v>
                </c:pt>
                <c:pt idx="50">
                  <c:v>-0.74880644982306521</c:v>
                </c:pt>
                <c:pt idx="51">
                  <c:v>-0.74976085630421929</c:v>
                </c:pt>
                <c:pt idx="52">
                  <c:v>-0.74976085630421929</c:v>
                </c:pt>
                <c:pt idx="53">
                  <c:v>-0.75071526278537337</c:v>
                </c:pt>
                <c:pt idx="54">
                  <c:v>-0.70872137761459419</c:v>
                </c:pt>
                <c:pt idx="55">
                  <c:v>-0.7812562701823037</c:v>
                </c:pt>
                <c:pt idx="56">
                  <c:v>-0.78507389610691991</c:v>
                </c:pt>
                <c:pt idx="57">
                  <c:v>-0.71063019057690235</c:v>
                </c:pt>
                <c:pt idx="58">
                  <c:v>-0.72303747483190528</c:v>
                </c:pt>
                <c:pt idx="59">
                  <c:v>-0.72780950723767557</c:v>
                </c:pt>
                <c:pt idx="60">
                  <c:v>-0.71253900353921051</c:v>
                </c:pt>
                <c:pt idx="61">
                  <c:v>-0.55983396655455897</c:v>
                </c:pt>
                <c:pt idx="62">
                  <c:v>-0.83852065905154793</c:v>
                </c:pt>
                <c:pt idx="63">
                  <c:v>-0.76598576648383854</c:v>
                </c:pt>
                <c:pt idx="64">
                  <c:v>-0.76598576648383854</c:v>
                </c:pt>
                <c:pt idx="65">
                  <c:v>-0.76980339240845486</c:v>
                </c:pt>
                <c:pt idx="66">
                  <c:v>-0.76980339240845486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0-4814-8DB4-A8794DD5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02808"/>
        <c:axId val="1"/>
      </c:scatterChart>
      <c:valAx>
        <c:axId val="57850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5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600075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3F8E4F-8FDC-3301-6046-AFD3974E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1" TargetMode="External"/><Relationship Id="rId13" Type="http://schemas.openxmlformats.org/officeDocument/2006/relationships/hyperlink" Target="http://www.bav-astro.de/sfs/BAVM_link.php?BAVMnr=236" TargetMode="External"/><Relationship Id="rId3" Type="http://schemas.openxmlformats.org/officeDocument/2006/relationships/hyperlink" Target="http://www.bav-astro.de/sfs/BAVM_link.php?BAVMnr=36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bav-astro.de/sfs/BAVM_link.php?BAVMnr=236" TargetMode="External"/><Relationship Id="rId2" Type="http://schemas.openxmlformats.org/officeDocument/2006/relationships/hyperlink" Target="http://www.bav-astro.de/sfs/BAVM_link.php?BAVMnr=3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931" TargetMode="External"/><Relationship Id="rId5" Type="http://schemas.openxmlformats.org/officeDocument/2006/relationships/hyperlink" Target="http://www.bav-astro.de/sfs/BAVM_link.php?BAVMnr=36" TargetMode="External"/><Relationship Id="rId10" Type="http://schemas.openxmlformats.org/officeDocument/2006/relationships/hyperlink" Target="http://www.bav-astro.de/sfs/BAVM_link.php?BAVMnr=143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s="9" t="s">
        <v>49</v>
      </c>
    </row>
    <row r="4" spans="1:6" ht="14.25" thickTop="1" thickBot="1" x14ac:dyDescent="0.25">
      <c r="A4" s="6" t="s">
        <v>0</v>
      </c>
      <c r="C4" s="2">
        <v>25772.9</v>
      </c>
      <c r="D4" s="3">
        <v>197.28</v>
      </c>
    </row>
    <row r="5" spans="1:6" ht="13.5" thickTop="1" x14ac:dyDescent="0.2">
      <c r="A5" s="16" t="s">
        <v>53</v>
      </c>
      <c r="B5" s="17"/>
      <c r="C5" s="18">
        <v>-9.5</v>
      </c>
      <c r="D5" s="17" t="s">
        <v>54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25772.9</v>
      </c>
    </row>
    <row r="8" spans="1:6" x14ac:dyDescent="0.2">
      <c r="A8" t="s">
        <v>3</v>
      </c>
      <c r="C8">
        <f>+D4</f>
        <v>197.28</v>
      </c>
    </row>
    <row r="9" spans="1:6" x14ac:dyDescent="0.2">
      <c r="A9" s="31" t="s">
        <v>58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7"/>
      <c r="B10" s="17"/>
      <c r="C10" s="5" t="s">
        <v>20</v>
      </c>
      <c r="D10" s="5" t="s">
        <v>21</v>
      </c>
      <c r="E10" s="17"/>
    </row>
    <row r="11" spans="1:6" x14ac:dyDescent="0.2">
      <c r="A11" s="17" t="s">
        <v>16</v>
      </c>
      <c r="B11" s="17"/>
      <c r="C11" s="19">
        <f ca="1">INTERCEPT(INDIRECT($D$9):G992,INDIRECT($C$9):F992)</f>
        <v>-0.55983396655455897</v>
      </c>
      <c r="D11" s="4"/>
      <c r="E11" s="17"/>
    </row>
    <row r="12" spans="1:6" x14ac:dyDescent="0.2">
      <c r="A12" s="17" t="s">
        <v>17</v>
      </c>
      <c r="B12" s="17"/>
      <c r="C12" s="19">
        <f ca="1">SLOPE(INDIRECT($D$9):G992,INDIRECT($C$9):F992)</f>
        <v>-1.9088129623081439E-3</v>
      </c>
      <c r="D12" s="4"/>
      <c r="E12" s="17"/>
    </row>
    <row r="13" spans="1:6" x14ac:dyDescent="0.2">
      <c r="A13" s="17" t="s">
        <v>19</v>
      </c>
      <c r="B13" s="17"/>
      <c r="C13" s="4" t="s">
        <v>14</v>
      </c>
    </row>
    <row r="14" spans="1:6" x14ac:dyDescent="0.2">
      <c r="A14" s="17"/>
      <c r="B14" s="17"/>
      <c r="C14" s="17"/>
    </row>
    <row r="15" spans="1:6" x14ac:dyDescent="0.2">
      <c r="A15" s="22" t="s">
        <v>18</v>
      </c>
      <c r="B15" s="17"/>
      <c r="C15" s="23">
        <f ca="1">(C7+C11)+(C8+C12)*INT(MAX(F21:F3533))</f>
        <v>56547.722391211326</v>
      </c>
      <c r="E15" s="4"/>
      <c r="F15" s="17"/>
    </row>
    <row r="16" spans="1:6" x14ac:dyDescent="0.2">
      <c r="A16" s="26" t="s">
        <v>4</v>
      </c>
      <c r="B16" s="17"/>
      <c r="C16" s="27">
        <f ca="1">+C8+C12</f>
        <v>197.27809118703769</v>
      </c>
      <c r="E16" s="17"/>
      <c r="F16" s="17"/>
    </row>
    <row r="17" spans="1:17" ht="13.5" thickBot="1" x14ac:dyDescent="0.25">
      <c r="A17" s="24" t="s">
        <v>50</v>
      </c>
      <c r="B17" s="17"/>
      <c r="C17" s="17">
        <f>COUNT(C21:C2191)</f>
        <v>67</v>
      </c>
      <c r="E17" s="24" t="s">
        <v>55</v>
      </c>
      <c r="F17" s="25">
        <f ca="1">TODAY()+15018.5-B5/24</f>
        <v>60328.5</v>
      </c>
    </row>
    <row r="18" spans="1:17" ht="14.25" thickTop="1" thickBot="1" x14ac:dyDescent="0.25">
      <c r="A18" s="26" t="s">
        <v>5</v>
      </c>
      <c r="B18" s="17"/>
      <c r="C18" s="29">
        <f ca="1">+C15</f>
        <v>56547.722391211326</v>
      </c>
      <c r="D18" s="30">
        <f ca="1">+C16</f>
        <v>197.27809118703769</v>
      </c>
      <c r="E18" s="24" t="s">
        <v>56</v>
      </c>
      <c r="F18" s="25">
        <f ca="1">ROUND(2*(F17-C15)/C16,0)/2+1</f>
        <v>20</v>
      </c>
    </row>
    <row r="19" spans="1:17" ht="13.5" thickTop="1" x14ac:dyDescent="0.2">
      <c r="E19" s="24" t="s">
        <v>57</v>
      </c>
      <c r="F19" s="28">
        <f ca="1">+C15+C16*F18-15018.5-C5/24</f>
        <v>45475.180048285416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68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47" t="s">
        <v>161</v>
      </c>
      <c r="B21" s="48" t="s">
        <v>52</v>
      </c>
      <c r="C21" s="47">
        <v>33895</v>
      </c>
      <c r="D21" s="47" t="s">
        <v>68</v>
      </c>
      <c r="E21" s="10">
        <f t="shared" ref="E21:E52" si="0">+(C21-C$7)/C$8</f>
        <v>41.170417680454172</v>
      </c>
      <c r="F21" s="10">
        <f t="shared" ref="F21:F52" si="1">ROUND(2*E21,0)/2</f>
        <v>41</v>
      </c>
      <c r="G21" s="10">
        <f t="shared" ref="G21:G52" si="2">+C21-(C$7+F21*C$8)</f>
        <v>33.619999999995343</v>
      </c>
      <c r="H21" s="10"/>
      <c r="I21" s="10">
        <f t="shared" ref="I21:I52" si="3">G21</f>
        <v>33.619999999995343</v>
      </c>
      <c r="J21" s="10"/>
      <c r="K21" s="10"/>
      <c r="L21" s="10"/>
      <c r="M21" s="10"/>
      <c r="O21" s="10">
        <f t="shared" ref="O21:O52" ca="1" si="4">+C$11+C$12*F21</f>
        <v>-0.63809529800919285</v>
      </c>
      <c r="P21" s="10"/>
      <c r="Q21" s="11">
        <f t="shared" ref="Q21:Q52" si="5">+C21-15018.5</f>
        <v>18876.5</v>
      </c>
    </row>
    <row r="22" spans="1:17" s="10" customFormat="1" x14ac:dyDescent="0.2">
      <c r="A22" s="47" t="s">
        <v>75</v>
      </c>
      <c r="B22" s="48" t="s">
        <v>52</v>
      </c>
      <c r="C22" s="47">
        <v>19255</v>
      </c>
      <c r="D22" s="47" t="s">
        <v>68</v>
      </c>
      <c r="E22" s="10">
        <f t="shared" si="0"/>
        <v>-33.038828061638284</v>
      </c>
      <c r="F22" s="10">
        <f t="shared" si="1"/>
        <v>-33</v>
      </c>
      <c r="G22" s="10">
        <f t="shared" si="2"/>
        <v>-7.6600000000034925</v>
      </c>
      <c r="I22" s="10">
        <f t="shared" si="3"/>
        <v>-7.6600000000034925</v>
      </c>
      <c r="O22" s="10">
        <f t="shared" ca="1" si="4"/>
        <v>-0.4968431387983902</v>
      </c>
      <c r="Q22" s="11">
        <f t="shared" si="5"/>
        <v>4236.5</v>
      </c>
    </row>
    <row r="23" spans="1:17" s="10" customFormat="1" x14ac:dyDescent="0.2">
      <c r="A23" s="47" t="s">
        <v>75</v>
      </c>
      <c r="B23" s="48" t="s">
        <v>52</v>
      </c>
      <c r="C23" s="47">
        <v>25567</v>
      </c>
      <c r="D23" s="47" t="s">
        <v>68</v>
      </c>
      <c r="E23" s="10">
        <f t="shared" si="0"/>
        <v>-1.0436942416869497</v>
      </c>
      <c r="F23" s="10">
        <f t="shared" si="1"/>
        <v>-1</v>
      </c>
      <c r="G23" s="10">
        <f t="shared" si="2"/>
        <v>-8.6200000000026193</v>
      </c>
      <c r="I23" s="10">
        <f t="shared" si="3"/>
        <v>-8.6200000000026193</v>
      </c>
      <c r="O23" s="10">
        <f t="shared" ca="1" si="4"/>
        <v>-0.55792515359225081</v>
      </c>
      <c r="Q23" s="11">
        <f t="shared" si="5"/>
        <v>10548.5</v>
      </c>
    </row>
    <row r="24" spans="1:17" s="10" customFormat="1" x14ac:dyDescent="0.2">
      <c r="A24" s="47" t="s">
        <v>75</v>
      </c>
      <c r="B24" s="48" t="s">
        <v>52</v>
      </c>
      <c r="C24" s="47">
        <v>25775.4</v>
      </c>
      <c r="D24" s="47" t="s">
        <v>68</v>
      </c>
      <c r="E24" s="10">
        <f t="shared" si="0"/>
        <v>1.2672343876723439E-2</v>
      </c>
      <c r="F24" s="10">
        <f t="shared" si="1"/>
        <v>0</v>
      </c>
      <c r="G24" s="10">
        <f t="shared" si="2"/>
        <v>2.5</v>
      </c>
      <c r="I24" s="10">
        <f t="shared" si="3"/>
        <v>2.5</v>
      </c>
      <c r="O24" s="10">
        <f t="shared" ca="1" si="4"/>
        <v>-0.55983396655455897</v>
      </c>
      <c r="Q24" s="11">
        <f t="shared" si="5"/>
        <v>10756.900000000001</v>
      </c>
    </row>
    <row r="25" spans="1:17" x14ac:dyDescent="0.2">
      <c r="A25" s="47" t="s">
        <v>75</v>
      </c>
      <c r="B25" s="48" t="s">
        <v>52</v>
      </c>
      <c r="C25" s="47">
        <v>26957.4</v>
      </c>
      <c r="D25" s="47" t="s">
        <v>68</v>
      </c>
      <c r="E25" s="10">
        <f t="shared" si="0"/>
        <v>6.0041565287915653</v>
      </c>
      <c r="F25" s="10">
        <f t="shared" si="1"/>
        <v>6</v>
      </c>
      <c r="G25" s="10">
        <f t="shared" si="2"/>
        <v>0.81999999999970896</v>
      </c>
      <c r="H25" s="10"/>
      <c r="I25" s="10">
        <f t="shared" si="3"/>
        <v>0.81999999999970896</v>
      </c>
      <c r="J25" s="10"/>
      <c r="K25" s="10"/>
      <c r="L25" s="10"/>
      <c r="M25" s="10"/>
      <c r="O25" s="10">
        <f t="shared" ca="1" si="4"/>
        <v>-0.57128684432840782</v>
      </c>
      <c r="P25" s="10"/>
      <c r="Q25" s="11">
        <f t="shared" si="5"/>
        <v>11938.900000000001</v>
      </c>
    </row>
    <row r="26" spans="1:17" x14ac:dyDescent="0.2">
      <c r="A26" s="47" t="s">
        <v>75</v>
      </c>
      <c r="B26" s="48" t="s">
        <v>52</v>
      </c>
      <c r="C26" s="47">
        <v>27154.7</v>
      </c>
      <c r="D26" s="47" t="s">
        <v>68</v>
      </c>
      <c r="E26" s="10">
        <f t="shared" si="0"/>
        <v>7.0042579075425753</v>
      </c>
      <c r="F26" s="10">
        <f t="shared" si="1"/>
        <v>7</v>
      </c>
      <c r="G26" s="10">
        <f t="shared" si="2"/>
        <v>0.84000000000014552</v>
      </c>
      <c r="H26" s="10"/>
      <c r="I26" s="10">
        <f t="shared" si="3"/>
        <v>0.84000000000014552</v>
      </c>
      <c r="J26" s="10"/>
      <c r="K26" s="10"/>
      <c r="L26" s="10"/>
      <c r="M26" s="10"/>
      <c r="O26" s="10">
        <f t="shared" ca="1" si="4"/>
        <v>-0.57319565729071598</v>
      </c>
      <c r="P26" s="10"/>
      <c r="Q26" s="11">
        <f t="shared" si="5"/>
        <v>12136.2</v>
      </c>
    </row>
    <row r="27" spans="1:17" x14ac:dyDescent="0.2">
      <c r="A27" s="47" t="s">
        <v>75</v>
      </c>
      <c r="B27" s="48" t="s">
        <v>52</v>
      </c>
      <c r="C27" s="47">
        <v>27352.2</v>
      </c>
      <c r="D27" s="47" t="s">
        <v>68</v>
      </c>
      <c r="E27" s="10">
        <f t="shared" si="0"/>
        <v>8.0053730738037263</v>
      </c>
      <c r="F27" s="10">
        <f t="shared" si="1"/>
        <v>8</v>
      </c>
      <c r="G27" s="10">
        <f t="shared" si="2"/>
        <v>1.0599999999976717</v>
      </c>
      <c r="H27" s="10"/>
      <c r="I27" s="10">
        <f t="shared" si="3"/>
        <v>1.0599999999976717</v>
      </c>
      <c r="J27" s="10"/>
      <c r="K27" s="10"/>
      <c r="L27" s="10"/>
      <c r="M27" s="10"/>
      <c r="O27" s="10">
        <f t="shared" ca="1" si="4"/>
        <v>-0.57510447025302414</v>
      </c>
      <c r="P27" s="10"/>
      <c r="Q27" s="11">
        <f t="shared" si="5"/>
        <v>12333.7</v>
      </c>
    </row>
    <row r="28" spans="1:17" x14ac:dyDescent="0.2">
      <c r="A28" s="47" t="s">
        <v>75</v>
      </c>
      <c r="B28" s="48" t="s">
        <v>52</v>
      </c>
      <c r="C28" s="47">
        <v>27550.799999999999</v>
      </c>
      <c r="D28" s="47" t="s">
        <v>68</v>
      </c>
      <c r="E28" s="10">
        <f t="shared" si="0"/>
        <v>9.012064071370629</v>
      </c>
      <c r="F28" s="10">
        <f t="shared" si="1"/>
        <v>9</v>
      </c>
      <c r="G28" s="10">
        <f t="shared" si="2"/>
        <v>2.3799999999973807</v>
      </c>
      <c r="H28" s="10"/>
      <c r="I28" s="10">
        <f t="shared" si="3"/>
        <v>2.3799999999973807</v>
      </c>
      <c r="J28" s="10"/>
      <c r="K28" s="10"/>
      <c r="L28" s="10"/>
      <c r="M28" s="10"/>
      <c r="O28" s="10">
        <f t="shared" ca="1" si="4"/>
        <v>-0.5770132832153323</v>
      </c>
      <c r="P28" s="10"/>
      <c r="Q28" s="11">
        <f t="shared" si="5"/>
        <v>12532.3</v>
      </c>
    </row>
    <row r="29" spans="1:17" x14ac:dyDescent="0.2">
      <c r="A29" s="47" t="s">
        <v>75</v>
      </c>
      <c r="B29" s="48" t="s">
        <v>52</v>
      </c>
      <c r="C29" s="47">
        <v>27746.400000000001</v>
      </c>
      <c r="D29" s="47" t="s">
        <v>68</v>
      </c>
      <c r="E29" s="10">
        <f t="shared" si="0"/>
        <v>10.003548256285482</v>
      </c>
      <c r="F29" s="10">
        <f t="shared" si="1"/>
        <v>10</v>
      </c>
      <c r="G29" s="10">
        <f t="shared" si="2"/>
        <v>0.7000000000007276</v>
      </c>
      <c r="H29" s="10"/>
      <c r="I29" s="10">
        <f t="shared" si="3"/>
        <v>0.7000000000007276</v>
      </c>
      <c r="J29" s="10"/>
      <c r="K29" s="10"/>
      <c r="L29" s="10"/>
      <c r="M29" s="10"/>
      <c r="O29" s="10">
        <f t="shared" ca="1" si="4"/>
        <v>-0.57892209617764046</v>
      </c>
      <c r="P29" s="10"/>
      <c r="Q29" s="11">
        <f t="shared" si="5"/>
        <v>12727.900000000001</v>
      </c>
    </row>
    <row r="30" spans="1:17" x14ac:dyDescent="0.2">
      <c r="A30" s="47" t="s">
        <v>107</v>
      </c>
      <c r="B30" s="48" t="s">
        <v>52</v>
      </c>
      <c r="C30" s="47">
        <v>27941.5</v>
      </c>
      <c r="D30" s="47" t="s">
        <v>68</v>
      </c>
      <c r="E30" s="10">
        <f t="shared" si="0"/>
        <v>10.992497972424973</v>
      </c>
      <c r="F30" s="10">
        <f t="shared" si="1"/>
        <v>11</v>
      </c>
      <c r="G30" s="10">
        <f t="shared" si="2"/>
        <v>-1.4800000000032014</v>
      </c>
      <c r="H30" s="10"/>
      <c r="I30" s="10">
        <f t="shared" si="3"/>
        <v>-1.4800000000032014</v>
      </c>
      <c r="J30" s="10"/>
      <c r="K30" s="10"/>
      <c r="L30" s="10"/>
      <c r="M30" s="10"/>
      <c r="O30" s="10">
        <f t="shared" ca="1" si="4"/>
        <v>-0.5808309091399485</v>
      </c>
      <c r="P30" s="10"/>
      <c r="Q30" s="11">
        <f t="shared" si="5"/>
        <v>12923</v>
      </c>
    </row>
    <row r="31" spans="1:17" x14ac:dyDescent="0.2">
      <c r="A31" s="47" t="s">
        <v>107</v>
      </c>
      <c r="B31" s="48" t="s">
        <v>52</v>
      </c>
      <c r="C31" s="47">
        <v>28139.8</v>
      </c>
      <c r="D31" s="47" t="s">
        <v>68</v>
      </c>
      <c r="E31" s="10">
        <f t="shared" si="0"/>
        <v>11.997668288726672</v>
      </c>
      <c r="F31" s="10">
        <f t="shared" si="1"/>
        <v>12</v>
      </c>
      <c r="G31" s="10">
        <f t="shared" si="2"/>
        <v>-0.46000000000276486</v>
      </c>
      <c r="H31" s="10"/>
      <c r="I31" s="10">
        <f t="shared" si="3"/>
        <v>-0.46000000000276486</v>
      </c>
      <c r="J31" s="10"/>
      <c r="K31" s="10"/>
      <c r="L31" s="10"/>
      <c r="M31" s="10"/>
      <c r="O31" s="10">
        <f t="shared" ca="1" si="4"/>
        <v>-0.58273972210225666</v>
      </c>
      <c r="P31" s="10"/>
      <c r="Q31" s="11">
        <f t="shared" si="5"/>
        <v>13121.3</v>
      </c>
    </row>
    <row r="32" spans="1:17" x14ac:dyDescent="0.2">
      <c r="A32" s="47" t="s">
        <v>107</v>
      </c>
      <c r="B32" s="48" t="s">
        <v>52</v>
      </c>
      <c r="C32" s="47">
        <v>28337.5</v>
      </c>
      <c r="D32" s="47" t="s">
        <v>68</v>
      </c>
      <c r="E32" s="10">
        <f t="shared" si="0"/>
        <v>12.999797242497966</v>
      </c>
      <c r="F32" s="10">
        <f t="shared" si="1"/>
        <v>13</v>
      </c>
      <c r="G32" s="10">
        <f t="shared" si="2"/>
        <v>-4.0000000000873115E-2</v>
      </c>
      <c r="H32" s="10"/>
      <c r="I32" s="10">
        <f t="shared" si="3"/>
        <v>-4.0000000000873115E-2</v>
      </c>
      <c r="J32" s="10"/>
      <c r="K32" s="10"/>
      <c r="L32" s="10"/>
      <c r="M32" s="10"/>
      <c r="O32" s="10">
        <f t="shared" ca="1" si="4"/>
        <v>-0.58464853506456482</v>
      </c>
      <c r="P32" s="10"/>
      <c r="Q32" s="11">
        <f t="shared" si="5"/>
        <v>13319</v>
      </c>
    </row>
    <row r="33" spans="1:17" x14ac:dyDescent="0.2">
      <c r="A33" s="47" t="s">
        <v>107</v>
      </c>
      <c r="B33" s="48" t="s">
        <v>52</v>
      </c>
      <c r="C33" s="47">
        <v>28532.400000000001</v>
      </c>
      <c r="D33" s="47" t="s">
        <v>68</v>
      </c>
      <c r="E33" s="10">
        <f t="shared" si="0"/>
        <v>13.987733171127331</v>
      </c>
      <c r="F33" s="10">
        <f t="shared" si="1"/>
        <v>14</v>
      </c>
      <c r="G33" s="10">
        <f t="shared" si="2"/>
        <v>-2.4199999999982538</v>
      </c>
      <c r="H33" s="10"/>
      <c r="I33" s="10">
        <f t="shared" si="3"/>
        <v>-2.4199999999982538</v>
      </c>
      <c r="J33" s="10"/>
      <c r="K33" s="10"/>
      <c r="L33" s="10"/>
      <c r="M33" s="10"/>
      <c r="O33" s="10">
        <f t="shared" ca="1" si="4"/>
        <v>-0.58655734802687298</v>
      </c>
      <c r="P33" s="10"/>
      <c r="Q33" s="11">
        <f t="shared" si="5"/>
        <v>13513.900000000001</v>
      </c>
    </row>
    <row r="34" spans="1:17" x14ac:dyDescent="0.2">
      <c r="A34" s="47" t="s">
        <v>107</v>
      </c>
      <c r="B34" s="48" t="s">
        <v>52</v>
      </c>
      <c r="C34" s="47">
        <v>28731.200000000001</v>
      </c>
      <c r="D34" s="47" t="s">
        <v>68</v>
      </c>
      <c r="E34" s="10">
        <f t="shared" si="0"/>
        <v>14.995437956204375</v>
      </c>
      <c r="F34" s="10">
        <f t="shared" si="1"/>
        <v>15</v>
      </c>
      <c r="G34" s="10">
        <f t="shared" si="2"/>
        <v>-0.90000000000145519</v>
      </c>
      <c r="H34" s="10"/>
      <c r="I34" s="10">
        <f t="shared" si="3"/>
        <v>-0.90000000000145519</v>
      </c>
      <c r="J34" s="10"/>
      <c r="K34" s="10"/>
      <c r="L34" s="10"/>
      <c r="M34" s="10"/>
      <c r="O34" s="10">
        <f t="shared" ca="1" si="4"/>
        <v>-0.58846616098918114</v>
      </c>
      <c r="P34" s="10"/>
      <c r="Q34" s="11">
        <f t="shared" si="5"/>
        <v>13712.7</v>
      </c>
    </row>
    <row r="35" spans="1:17" x14ac:dyDescent="0.2">
      <c r="A35" s="47" t="s">
        <v>107</v>
      </c>
      <c r="B35" s="48" t="s">
        <v>52</v>
      </c>
      <c r="C35" s="47">
        <v>28927.8</v>
      </c>
      <c r="D35" s="47" t="s">
        <v>68</v>
      </c>
      <c r="E35" s="10">
        <f t="shared" si="0"/>
        <v>15.9919910786699</v>
      </c>
      <c r="F35" s="10">
        <f t="shared" si="1"/>
        <v>16</v>
      </c>
      <c r="G35" s="10">
        <f t="shared" si="2"/>
        <v>-1.5800000000017462</v>
      </c>
      <c r="H35" s="10"/>
      <c r="I35" s="10">
        <f t="shared" si="3"/>
        <v>-1.5800000000017462</v>
      </c>
      <c r="J35" s="10"/>
      <c r="K35" s="10"/>
      <c r="L35" s="10"/>
      <c r="M35" s="10"/>
      <c r="O35" s="10">
        <f t="shared" ca="1" si="4"/>
        <v>-0.5903749739514893</v>
      </c>
      <c r="P35" s="10"/>
      <c r="Q35" s="11">
        <f t="shared" si="5"/>
        <v>13909.3</v>
      </c>
    </row>
    <row r="36" spans="1:17" x14ac:dyDescent="0.2">
      <c r="A36" s="47" t="s">
        <v>107</v>
      </c>
      <c r="B36" s="48" t="s">
        <v>52</v>
      </c>
      <c r="C36" s="47">
        <v>29321.9</v>
      </c>
      <c r="D36" s="47" t="s">
        <v>68</v>
      </c>
      <c r="E36" s="10">
        <f t="shared" si="0"/>
        <v>17.989659367396595</v>
      </c>
      <c r="F36" s="10">
        <f t="shared" si="1"/>
        <v>18</v>
      </c>
      <c r="G36" s="10">
        <f t="shared" si="2"/>
        <v>-2.0400000000008731</v>
      </c>
      <c r="H36" s="10"/>
      <c r="I36" s="10">
        <f t="shared" si="3"/>
        <v>-2.0400000000008731</v>
      </c>
      <c r="J36" s="10"/>
      <c r="K36" s="10"/>
      <c r="L36" s="10"/>
      <c r="M36" s="10"/>
      <c r="O36" s="10">
        <f t="shared" ca="1" si="4"/>
        <v>-0.59419259987610551</v>
      </c>
      <c r="P36" s="10"/>
      <c r="Q36" s="11">
        <f t="shared" si="5"/>
        <v>14303.400000000001</v>
      </c>
    </row>
    <row r="37" spans="1:17" x14ac:dyDescent="0.2">
      <c r="A37" s="47" t="s">
        <v>107</v>
      </c>
      <c r="B37" s="48" t="s">
        <v>52</v>
      </c>
      <c r="C37" s="47">
        <v>32084</v>
      </c>
      <c r="D37" s="47" t="s">
        <v>68</v>
      </c>
      <c r="E37" s="10">
        <f t="shared" si="0"/>
        <v>31.990571776155711</v>
      </c>
      <c r="F37" s="10">
        <f t="shared" si="1"/>
        <v>32</v>
      </c>
      <c r="G37" s="10">
        <f t="shared" si="2"/>
        <v>-1.8600000000005821</v>
      </c>
      <c r="H37" s="10"/>
      <c r="I37" s="10">
        <f t="shared" si="3"/>
        <v>-1.8600000000005821</v>
      </c>
      <c r="J37" s="10"/>
      <c r="K37" s="10"/>
      <c r="L37" s="10"/>
      <c r="M37" s="10"/>
      <c r="O37" s="10">
        <f t="shared" ca="1" si="4"/>
        <v>-0.62091598134841952</v>
      </c>
      <c r="P37" s="10"/>
      <c r="Q37" s="11">
        <f t="shared" si="5"/>
        <v>17065.5</v>
      </c>
    </row>
    <row r="38" spans="1:17" x14ac:dyDescent="0.2">
      <c r="A38" s="47" t="s">
        <v>107</v>
      </c>
      <c r="B38" s="48" t="s">
        <v>52</v>
      </c>
      <c r="C38" s="47">
        <v>32282.6</v>
      </c>
      <c r="D38" s="47" t="s">
        <v>68</v>
      </c>
      <c r="E38" s="10">
        <f t="shared" si="0"/>
        <v>32.997262773722611</v>
      </c>
      <c r="F38" s="10">
        <f t="shared" si="1"/>
        <v>33</v>
      </c>
      <c r="G38" s="10">
        <f t="shared" si="2"/>
        <v>-0.54000000000087311</v>
      </c>
      <c r="H38" s="10"/>
      <c r="I38" s="10">
        <f t="shared" si="3"/>
        <v>-0.54000000000087311</v>
      </c>
      <c r="J38" s="10"/>
      <c r="K38" s="10"/>
      <c r="L38" s="10"/>
      <c r="M38" s="10"/>
      <c r="O38" s="10">
        <f t="shared" ca="1" si="4"/>
        <v>-0.62282479431072768</v>
      </c>
      <c r="P38" s="10"/>
      <c r="Q38" s="11">
        <f t="shared" si="5"/>
        <v>17264.099999999999</v>
      </c>
    </row>
    <row r="39" spans="1:17" x14ac:dyDescent="0.2">
      <c r="A39" s="47" t="s">
        <v>107</v>
      </c>
      <c r="B39" s="48" t="s">
        <v>52</v>
      </c>
      <c r="C39" s="47">
        <v>32480.799999999999</v>
      </c>
      <c r="D39" s="47" t="s">
        <v>68</v>
      </c>
      <c r="E39" s="10">
        <f t="shared" si="0"/>
        <v>34.001926196269253</v>
      </c>
      <c r="F39" s="10">
        <f t="shared" si="1"/>
        <v>34</v>
      </c>
      <c r="G39" s="10">
        <f t="shared" si="2"/>
        <v>0.37999999999738066</v>
      </c>
      <c r="H39" s="10"/>
      <c r="I39" s="10">
        <f t="shared" si="3"/>
        <v>0.37999999999738066</v>
      </c>
      <c r="J39" s="10"/>
      <c r="K39" s="10"/>
      <c r="L39" s="10"/>
      <c r="M39" s="10"/>
      <c r="O39" s="10">
        <f t="shared" ca="1" si="4"/>
        <v>-0.62473360727303584</v>
      </c>
      <c r="P39" s="10"/>
      <c r="Q39" s="11">
        <f t="shared" si="5"/>
        <v>17462.3</v>
      </c>
    </row>
    <row r="40" spans="1:17" x14ac:dyDescent="0.2">
      <c r="A40" s="47" t="s">
        <v>107</v>
      </c>
      <c r="B40" s="48" t="s">
        <v>52</v>
      </c>
      <c r="C40" s="47">
        <v>32677.8</v>
      </c>
      <c r="D40" s="47" t="s">
        <v>68</v>
      </c>
      <c r="E40" s="10">
        <f t="shared" si="0"/>
        <v>35.000506893755059</v>
      </c>
      <c r="F40" s="10">
        <f t="shared" si="1"/>
        <v>35</v>
      </c>
      <c r="G40" s="10">
        <f t="shared" si="2"/>
        <v>9.9999999998544808E-2</v>
      </c>
      <c r="H40" s="10"/>
      <c r="I40" s="10">
        <f t="shared" si="3"/>
        <v>9.9999999998544808E-2</v>
      </c>
      <c r="J40" s="10"/>
      <c r="K40" s="10"/>
      <c r="L40" s="10"/>
      <c r="M40" s="10"/>
      <c r="O40" s="10">
        <f t="shared" ca="1" si="4"/>
        <v>-0.626642420235344</v>
      </c>
      <c r="P40" s="10"/>
      <c r="Q40" s="11">
        <f t="shared" si="5"/>
        <v>17659.3</v>
      </c>
    </row>
    <row r="41" spans="1:17" x14ac:dyDescent="0.2">
      <c r="A41" s="47" t="s">
        <v>107</v>
      </c>
      <c r="B41" s="48" t="s">
        <v>52</v>
      </c>
      <c r="C41" s="47">
        <v>32875.300000000003</v>
      </c>
      <c r="D41" s="47" t="s">
        <v>68</v>
      </c>
      <c r="E41" s="10">
        <f t="shared" si="0"/>
        <v>36.001622060016224</v>
      </c>
      <c r="F41" s="10">
        <f t="shared" si="1"/>
        <v>36</v>
      </c>
      <c r="G41" s="10">
        <f t="shared" si="2"/>
        <v>0.31999999999970896</v>
      </c>
      <c r="H41" s="10"/>
      <c r="I41" s="10">
        <f t="shared" si="3"/>
        <v>0.31999999999970896</v>
      </c>
      <c r="J41" s="10"/>
      <c r="K41" s="10"/>
      <c r="L41" s="10"/>
      <c r="M41" s="10"/>
      <c r="O41" s="10">
        <f t="shared" ca="1" si="4"/>
        <v>-0.62855123319765216</v>
      </c>
      <c r="P41" s="10"/>
      <c r="Q41" s="11">
        <f t="shared" si="5"/>
        <v>17856.800000000003</v>
      </c>
    </row>
    <row r="42" spans="1:17" x14ac:dyDescent="0.2">
      <c r="A42" s="47" t="s">
        <v>107</v>
      </c>
      <c r="B42" s="48" t="s">
        <v>52</v>
      </c>
      <c r="C42" s="47">
        <v>33074.699999999997</v>
      </c>
      <c r="D42" s="47" t="s">
        <v>68</v>
      </c>
      <c r="E42" s="10">
        <f t="shared" si="0"/>
        <v>37.012368207623659</v>
      </c>
      <c r="F42" s="10">
        <f t="shared" si="1"/>
        <v>37</v>
      </c>
      <c r="G42" s="10">
        <f t="shared" si="2"/>
        <v>2.4399999999950523</v>
      </c>
      <c r="H42" s="10"/>
      <c r="I42" s="10">
        <f t="shared" si="3"/>
        <v>2.4399999999950523</v>
      </c>
      <c r="J42" s="10"/>
      <c r="K42" s="10"/>
      <c r="L42" s="10"/>
      <c r="M42" s="10"/>
      <c r="O42" s="10">
        <f t="shared" ca="1" si="4"/>
        <v>-0.63046004615996032</v>
      </c>
      <c r="P42" s="10"/>
      <c r="Q42" s="11">
        <f t="shared" si="5"/>
        <v>18056.199999999997</v>
      </c>
    </row>
    <row r="43" spans="1:17" x14ac:dyDescent="0.2">
      <c r="A43" s="47" t="s">
        <v>107</v>
      </c>
      <c r="B43" s="48" t="s">
        <v>52</v>
      </c>
      <c r="C43" s="47">
        <v>33270.6</v>
      </c>
      <c r="D43" s="47" t="s">
        <v>68</v>
      </c>
      <c r="E43" s="10">
        <f t="shared" si="0"/>
        <v>38.005373073803717</v>
      </c>
      <c r="F43" s="10">
        <f t="shared" si="1"/>
        <v>38</v>
      </c>
      <c r="G43" s="10">
        <f t="shared" si="2"/>
        <v>1.0599999999976717</v>
      </c>
      <c r="H43" s="10"/>
      <c r="I43" s="10">
        <f t="shared" si="3"/>
        <v>1.0599999999976717</v>
      </c>
      <c r="J43" s="10"/>
      <c r="K43" s="10"/>
      <c r="L43" s="10"/>
      <c r="M43" s="10"/>
      <c r="O43" s="10">
        <f t="shared" ca="1" si="4"/>
        <v>-0.63236885912226848</v>
      </c>
      <c r="P43" s="10"/>
      <c r="Q43" s="11">
        <f t="shared" si="5"/>
        <v>18252.099999999999</v>
      </c>
    </row>
    <row r="44" spans="1:17" x14ac:dyDescent="0.2">
      <c r="A44" s="47" t="s">
        <v>107</v>
      </c>
      <c r="B44" s="48" t="s">
        <v>52</v>
      </c>
      <c r="C44" s="47">
        <v>33466.5</v>
      </c>
      <c r="D44" s="47" t="s">
        <v>68</v>
      </c>
      <c r="E44" s="10">
        <f t="shared" si="0"/>
        <v>38.998377939983769</v>
      </c>
      <c r="F44" s="10">
        <f t="shared" si="1"/>
        <v>39</v>
      </c>
      <c r="G44" s="10">
        <f t="shared" si="2"/>
        <v>-0.31999999999970896</v>
      </c>
      <c r="H44" s="10"/>
      <c r="I44" s="10">
        <f t="shared" si="3"/>
        <v>-0.31999999999970896</v>
      </c>
      <c r="J44" s="10"/>
      <c r="K44" s="10"/>
      <c r="L44" s="10"/>
      <c r="M44" s="10"/>
      <c r="O44" s="10">
        <f t="shared" ca="1" si="4"/>
        <v>-0.63427767208457664</v>
      </c>
      <c r="P44" s="10"/>
      <c r="Q44" s="11">
        <f t="shared" si="5"/>
        <v>18448</v>
      </c>
    </row>
    <row r="45" spans="1:17" x14ac:dyDescent="0.2">
      <c r="A45" s="47" t="s">
        <v>107</v>
      </c>
      <c r="B45" s="48" t="s">
        <v>52</v>
      </c>
      <c r="C45" s="47">
        <v>33665.300000000003</v>
      </c>
      <c r="D45" s="47" t="s">
        <v>68</v>
      </c>
      <c r="E45" s="10">
        <f t="shared" si="0"/>
        <v>40.006082725060836</v>
      </c>
      <c r="F45" s="10">
        <f t="shared" si="1"/>
        <v>40</v>
      </c>
      <c r="G45" s="10">
        <f t="shared" si="2"/>
        <v>1.2000000000043656</v>
      </c>
      <c r="H45" s="10"/>
      <c r="I45" s="10">
        <f t="shared" si="3"/>
        <v>1.2000000000043656</v>
      </c>
      <c r="J45" s="10"/>
      <c r="K45" s="10"/>
      <c r="L45" s="10"/>
      <c r="M45" s="10"/>
      <c r="O45" s="10">
        <f t="shared" ca="1" si="4"/>
        <v>-0.63618648504688469</v>
      </c>
      <c r="P45" s="10"/>
      <c r="Q45" s="11">
        <f t="shared" si="5"/>
        <v>18646.800000000003</v>
      </c>
    </row>
    <row r="46" spans="1:17" x14ac:dyDescent="0.2">
      <c r="A46" s="47" t="s">
        <v>107</v>
      </c>
      <c r="B46" s="48" t="s">
        <v>52</v>
      </c>
      <c r="C46" s="47">
        <v>33859.9</v>
      </c>
      <c r="D46" s="47" t="s">
        <v>68</v>
      </c>
      <c r="E46" s="10">
        <f t="shared" si="0"/>
        <v>40.992497972424978</v>
      </c>
      <c r="F46" s="10">
        <f t="shared" si="1"/>
        <v>41</v>
      </c>
      <c r="G46" s="10">
        <f t="shared" si="2"/>
        <v>-1.4800000000032014</v>
      </c>
      <c r="H46" s="10"/>
      <c r="I46" s="10">
        <f t="shared" si="3"/>
        <v>-1.4800000000032014</v>
      </c>
      <c r="J46" s="10"/>
      <c r="K46" s="10"/>
      <c r="L46" s="10"/>
      <c r="M46" s="10"/>
      <c r="O46" s="10">
        <f t="shared" ca="1" si="4"/>
        <v>-0.63809529800919285</v>
      </c>
      <c r="P46" s="10"/>
      <c r="Q46" s="11">
        <f t="shared" si="5"/>
        <v>18841.400000000001</v>
      </c>
    </row>
    <row r="47" spans="1:17" x14ac:dyDescent="0.2">
      <c r="A47" s="47" t="s">
        <v>164</v>
      </c>
      <c r="B47" s="48" t="s">
        <v>52</v>
      </c>
      <c r="C47" s="47">
        <v>34057.5</v>
      </c>
      <c r="D47" s="47" t="s">
        <v>68</v>
      </c>
      <c r="E47" s="10">
        <f t="shared" si="0"/>
        <v>41.994120032441195</v>
      </c>
      <c r="F47" s="10">
        <f t="shared" si="1"/>
        <v>42</v>
      </c>
      <c r="G47" s="10">
        <f t="shared" si="2"/>
        <v>-1.1600000000034925</v>
      </c>
      <c r="H47" s="10"/>
      <c r="I47" s="10">
        <f t="shared" si="3"/>
        <v>-1.1600000000034925</v>
      </c>
      <c r="J47" s="10"/>
      <c r="K47" s="10"/>
      <c r="L47" s="10"/>
      <c r="M47" s="10"/>
      <c r="O47" s="10">
        <f t="shared" ca="1" si="4"/>
        <v>-0.64000411097150101</v>
      </c>
      <c r="P47" s="10"/>
      <c r="Q47" s="11">
        <f t="shared" si="5"/>
        <v>19039</v>
      </c>
    </row>
    <row r="48" spans="1:17" x14ac:dyDescent="0.2">
      <c r="A48" s="47" t="s">
        <v>164</v>
      </c>
      <c r="B48" s="48" t="s">
        <v>52</v>
      </c>
      <c r="C48" s="47">
        <v>34457.5</v>
      </c>
      <c r="D48" s="47" t="s">
        <v>68</v>
      </c>
      <c r="E48" s="10">
        <f t="shared" si="0"/>
        <v>44.021695052716943</v>
      </c>
      <c r="F48" s="10">
        <f t="shared" si="1"/>
        <v>44</v>
      </c>
      <c r="G48" s="10">
        <f t="shared" si="2"/>
        <v>4.2799999999988358</v>
      </c>
      <c r="H48" s="10"/>
      <c r="I48" s="10">
        <f t="shared" si="3"/>
        <v>4.2799999999988358</v>
      </c>
      <c r="J48" s="10"/>
      <c r="K48" s="10"/>
      <c r="L48" s="10"/>
      <c r="M48" s="10"/>
      <c r="O48" s="10">
        <f t="shared" ca="1" si="4"/>
        <v>-0.64382173689611732</v>
      </c>
      <c r="P48" s="10"/>
      <c r="Q48" s="11">
        <f t="shared" si="5"/>
        <v>19439</v>
      </c>
    </row>
    <row r="49" spans="1:33" x14ac:dyDescent="0.2">
      <c r="A49" s="47" t="s">
        <v>164</v>
      </c>
      <c r="B49" s="48" t="s">
        <v>47</v>
      </c>
      <c r="C49" s="47">
        <v>34550</v>
      </c>
      <c r="D49" s="47" t="s">
        <v>68</v>
      </c>
      <c r="E49" s="10">
        <f t="shared" si="0"/>
        <v>44.490571776155711</v>
      </c>
      <c r="F49" s="10">
        <f t="shared" si="1"/>
        <v>44.5</v>
      </c>
      <c r="G49" s="10">
        <f t="shared" si="2"/>
        <v>-1.8600000000005821</v>
      </c>
      <c r="H49" s="10"/>
      <c r="I49" s="10">
        <f t="shared" si="3"/>
        <v>-1.8600000000005821</v>
      </c>
      <c r="J49" s="10"/>
      <c r="K49" s="10"/>
      <c r="L49" s="10"/>
      <c r="M49" s="10"/>
      <c r="O49" s="10">
        <f t="shared" ca="1" si="4"/>
        <v>-0.6447761433772714</v>
      </c>
      <c r="P49" s="10"/>
      <c r="Q49" s="11">
        <f t="shared" si="5"/>
        <v>19531.5</v>
      </c>
    </row>
    <row r="50" spans="1:33" x14ac:dyDescent="0.2">
      <c r="A50" s="47" t="s">
        <v>164</v>
      </c>
      <c r="B50" s="48" t="s">
        <v>52</v>
      </c>
      <c r="C50" s="47">
        <v>34648</v>
      </c>
      <c r="D50" s="47" t="s">
        <v>68</v>
      </c>
      <c r="E50" s="10">
        <f t="shared" si="0"/>
        <v>44.98732765612327</v>
      </c>
      <c r="F50" s="10">
        <f t="shared" si="1"/>
        <v>45</v>
      </c>
      <c r="G50" s="10">
        <f t="shared" si="2"/>
        <v>-2.5</v>
      </c>
      <c r="H50" s="10"/>
      <c r="I50" s="10">
        <f t="shared" si="3"/>
        <v>-2.5</v>
      </c>
      <c r="J50" s="10"/>
      <c r="K50" s="10"/>
      <c r="L50" s="10"/>
      <c r="M50" s="10"/>
      <c r="O50" s="10">
        <f t="shared" ca="1" si="4"/>
        <v>-0.64573054985842548</v>
      </c>
      <c r="P50" s="10"/>
      <c r="Q50" s="11">
        <f t="shared" si="5"/>
        <v>19629.5</v>
      </c>
    </row>
    <row r="51" spans="1:33" x14ac:dyDescent="0.2">
      <c r="A51" s="47" t="s">
        <v>164</v>
      </c>
      <c r="B51" s="48" t="s">
        <v>47</v>
      </c>
      <c r="C51" s="47">
        <v>34733</v>
      </c>
      <c r="D51" s="47" t="s">
        <v>68</v>
      </c>
      <c r="E51" s="10">
        <f t="shared" si="0"/>
        <v>45.418187347931863</v>
      </c>
      <c r="F51" s="10">
        <f t="shared" si="1"/>
        <v>45.5</v>
      </c>
      <c r="G51" s="10">
        <f t="shared" si="2"/>
        <v>-16.139999999999418</v>
      </c>
      <c r="H51" s="10"/>
      <c r="I51" s="10">
        <f t="shared" si="3"/>
        <v>-16.139999999999418</v>
      </c>
      <c r="J51" s="10"/>
      <c r="K51" s="10"/>
      <c r="L51" s="10"/>
      <c r="M51" s="10"/>
      <c r="O51" s="10">
        <f t="shared" ca="1" si="4"/>
        <v>-0.64668495633957956</v>
      </c>
      <c r="P51" s="10"/>
      <c r="Q51" s="11">
        <f t="shared" si="5"/>
        <v>19714.5</v>
      </c>
    </row>
    <row r="52" spans="1:33" x14ac:dyDescent="0.2">
      <c r="A52" s="47" t="s">
        <v>164</v>
      </c>
      <c r="B52" s="48" t="s">
        <v>47</v>
      </c>
      <c r="C52" s="47">
        <v>34736</v>
      </c>
      <c r="D52" s="47" t="s">
        <v>68</v>
      </c>
      <c r="E52" s="10">
        <f t="shared" si="0"/>
        <v>45.433394160583937</v>
      </c>
      <c r="F52" s="10">
        <f t="shared" si="1"/>
        <v>45.5</v>
      </c>
      <c r="G52" s="10">
        <f t="shared" si="2"/>
        <v>-13.139999999999418</v>
      </c>
      <c r="H52" s="10"/>
      <c r="I52" s="10">
        <f t="shared" si="3"/>
        <v>-13.139999999999418</v>
      </c>
      <c r="J52" s="10"/>
      <c r="K52" s="10"/>
      <c r="L52" s="10"/>
      <c r="M52" s="10"/>
      <c r="O52" s="10">
        <f t="shared" ca="1" si="4"/>
        <v>-0.64668495633957956</v>
      </c>
      <c r="P52" s="10"/>
      <c r="Q52" s="11">
        <f t="shared" si="5"/>
        <v>19717.5</v>
      </c>
    </row>
    <row r="53" spans="1:33" x14ac:dyDescent="0.2">
      <c r="A53" s="47" t="s">
        <v>164</v>
      </c>
      <c r="B53" s="48" t="s">
        <v>52</v>
      </c>
      <c r="C53" s="47">
        <v>34846.5</v>
      </c>
      <c r="D53" s="47" t="s">
        <v>68</v>
      </c>
      <c r="E53" s="10">
        <f t="shared" ref="E53:E87" si="6">+(C53-C$7)/C$8</f>
        <v>45.99351175993511</v>
      </c>
      <c r="F53" s="10">
        <f t="shared" ref="F53:F84" si="7">ROUND(2*E53,0)/2</f>
        <v>46</v>
      </c>
      <c r="G53" s="10">
        <f t="shared" ref="G53:G84" si="8">+C53-(C$7+F53*C$8)</f>
        <v>-1.2799999999988358</v>
      </c>
      <c r="H53" s="10"/>
      <c r="I53" s="10">
        <f t="shared" ref="I53:I87" si="9">G53</f>
        <v>-1.2799999999988358</v>
      </c>
      <c r="J53" s="10"/>
      <c r="K53" s="10"/>
      <c r="L53" s="10"/>
      <c r="M53" s="10"/>
      <c r="O53" s="10">
        <f t="shared" ref="O53:O87" ca="1" si="10">+C$11+C$12*F53</f>
        <v>-0.64763936282073353</v>
      </c>
      <c r="P53" s="10"/>
      <c r="Q53" s="11">
        <f t="shared" ref="Q53:Q87" si="11">+C53-15018.5</f>
        <v>19828</v>
      </c>
    </row>
    <row r="54" spans="1:33" x14ac:dyDescent="0.2">
      <c r="A54" s="47" t="s">
        <v>164</v>
      </c>
      <c r="B54" s="48" t="s">
        <v>52</v>
      </c>
      <c r="C54" s="47">
        <v>34848.5</v>
      </c>
      <c r="D54" s="47" t="s">
        <v>68</v>
      </c>
      <c r="E54" s="10">
        <f t="shared" si="6"/>
        <v>46.003649635036489</v>
      </c>
      <c r="F54" s="10">
        <f t="shared" si="7"/>
        <v>46</v>
      </c>
      <c r="G54" s="10">
        <f t="shared" si="8"/>
        <v>0.72000000000116415</v>
      </c>
      <c r="H54" s="10"/>
      <c r="I54" s="10">
        <f t="shared" si="9"/>
        <v>0.72000000000116415</v>
      </c>
      <c r="J54" s="10"/>
      <c r="K54" s="10"/>
      <c r="L54" s="10"/>
      <c r="M54" s="10"/>
      <c r="O54" s="10">
        <f t="shared" ca="1" si="10"/>
        <v>-0.64763936282073353</v>
      </c>
      <c r="P54" s="10"/>
      <c r="Q54" s="11">
        <f t="shared" si="11"/>
        <v>19830</v>
      </c>
    </row>
    <row r="55" spans="1:33" x14ac:dyDescent="0.2">
      <c r="A55" s="47" t="s">
        <v>164</v>
      </c>
      <c r="B55" s="48" t="s">
        <v>52</v>
      </c>
      <c r="C55" s="47">
        <v>35047.300000000003</v>
      </c>
      <c r="D55" s="47" t="s">
        <v>68</v>
      </c>
      <c r="E55" s="10">
        <f t="shared" si="6"/>
        <v>47.011354420113548</v>
      </c>
      <c r="F55" s="10">
        <f t="shared" si="7"/>
        <v>47</v>
      </c>
      <c r="G55" s="10">
        <f t="shared" si="8"/>
        <v>2.2400000000052387</v>
      </c>
      <c r="H55" s="10"/>
      <c r="I55" s="10">
        <f t="shared" si="9"/>
        <v>2.2400000000052387</v>
      </c>
      <c r="J55" s="10"/>
      <c r="K55" s="10"/>
      <c r="L55" s="10"/>
      <c r="M55" s="10"/>
      <c r="O55" s="10">
        <f t="shared" ca="1" si="10"/>
        <v>-0.64954817578304169</v>
      </c>
      <c r="P55" s="10"/>
      <c r="Q55" s="11">
        <f t="shared" si="11"/>
        <v>20028.800000000003</v>
      </c>
    </row>
    <row r="56" spans="1:33" x14ac:dyDescent="0.2">
      <c r="A56" s="47" t="s">
        <v>205</v>
      </c>
      <c r="B56" s="48" t="s">
        <v>52</v>
      </c>
      <c r="C56" s="47">
        <v>41366.800000000003</v>
      </c>
      <c r="D56" s="47" t="s">
        <v>68</v>
      </c>
      <c r="E56" s="10">
        <f t="shared" si="6"/>
        <v>79.044505271695058</v>
      </c>
      <c r="F56" s="10">
        <f t="shared" si="7"/>
        <v>79</v>
      </c>
      <c r="G56" s="10">
        <f t="shared" si="8"/>
        <v>8.7799999999988358</v>
      </c>
      <c r="H56" s="10"/>
      <c r="I56" s="10">
        <f t="shared" si="9"/>
        <v>8.7799999999988358</v>
      </c>
      <c r="J56" s="10"/>
      <c r="K56" s="10"/>
      <c r="L56" s="10"/>
      <c r="M56" s="10"/>
      <c r="O56" s="10">
        <f t="shared" ca="1" si="10"/>
        <v>-0.71063019057690235</v>
      </c>
      <c r="P56" s="10"/>
      <c r="Q56" s="11">
        <f t="shared" si="11"/>
        <v>26348.300000000003</v>
      </c>
    </row>
    <row r="57" spans="1:33" x14ac:dyDescent="0.2">
      <c r="A57" s="47" t="s">
        <v>268</v>
      </c>
      <c r="B57" s="48" t="s">
        <v>52</v>
      </c>
      <c r="C57" s="47">
        <v>51620.5</v>
      </c>
      <c r="D57" s="47" t="s">
        <v>68</v>
      </c>
      <c r="E57" s="10">
        <f t="shared" si="6"/>
        <v>131.01987023519868</v>
      </c>
      <c r="F57" s="10">
        <f t="shared" si="7"/>
        <v>131</v>
      </c>
      <c r="G57" s="10">
        <f t="shared" si="8"/>
        <v>3.9199999999982538</v>
      </c>
      <c r="H57" s="10"/>
      <c r="I57" s="10">
        <f t="shared" si="9"/>
        <v>3.9199999999982538</v>
      </c>
      <c r="J57" s="10"/>
      <c r="K57" s="10"/>
      <c r="L57" s="10"/>
      <c r="M57" s="10"/>
      <c r="O57" s="10">
        <f t="shared" ca="1" si="10"/>
        <v>-0.80988846461692576</v>
      </c>
      <c r="P57" s="10"/>
      <c r="Q57" s="11">
        <f t="shared" si="11"/>
        <v>36602</v>
      </c>
    </row>
    <row r="58" spans="1:33" x14ac:dyDescent="0.2">
      <c r="A58" s="47" t="s">
        <v>130</v>
      </c>
      <c r="B58" s="48" t="s">
        <v>52</v>
      </c>
      <c r="C58" s="47">
        <v>29720.93</v>
      </c>
      <c r="D58" s="47" t="s">
        <v>68</v>
      </c>
      <c r="E58" s="10">
        <f t="shared" si="6"/>
        <v>20.012317518248167</v>
      </c>
      <c r="F58" s="10">
        <f t="shared" si="7"/>
        <v>20</v>
      </c>
      <c r="G58" s="10">
        <f t="shared" si="8"/>
        <v>2.430000000000291</v>
      </c>
      <c r="H58" s="10"/>
      <c r="I58" s="10">
        <f t="shared" si="9"/>
        <v>2.430000000000291</v>
      </c>
      <c r="J58" s="10"/>
      <c r="K58" s="10"/>
      <c r="L58" s="10"/>
      <c r="M58" s="10"/>
      <c r="O58" s="10">
        <f t="shared" ca="1" si="10"/>
        <v>-0.59801022580072183</v>
      </c>
      <c r="P58" s="10"/>
      <c r="Q58" s="11">
        <f t="shared" si="11"/>
        <v>14702.43</v>
      </c>
    </row>
    <row r="59" spans="1:33" x14ac:dyDescent="0.2">
      <c r="A59" s="47" t="s">
        <v>193</v>
      </c>
      <c r="B59" s="48" t="s">
        <v>52</v>
      </c>
      <c r="C59" s="47">
        <v>37017.4</v>
      </c>
      <c r="D59" s="47" t="s">
        <v>68</v>
      </c>
      <c r="E59" s="10">
        <f t="shared" si="6"/>
        <v>56.997668288726679</v>
      </c>
      <c r="F59" s="10">
        <f t="shared" si="7"/>
        <v>57</v>
      </c>
      <c r="G59" s="10">
        <f t="shared" si="8"/>
        <v>-0.45999999999912689</v>
      </c>
      <c r="H59" s="10"/>
      <c r="I59" s="10">
        <f t="shared" si="9"/>
        <v>-0.45999999999912689</v>
      </c>
      <c r="J59" s="10"/>
      <c r="K59" s="10"/>
      <c r="L59" s="10"/>
      <c r="M59" s="10"/>
      <c r="O59" s="10">
        <f t="shared" ca="1" si="10"/>
        <v>-0.66863630540612318</v>
      </c>
      <c r="P59" s="10"/>
      <c r="Q59" s="11">
        <f t="shared" si="11"/>
        <v>21998.9</v>
      </c>
    </row>
    <row r="60" spans="1:33" x14ac:dyDescent="0.2">
      <c r="A60" s="47" t="s">
        <v>193</v>
      </c>
      <c r="B60" s="48" t="s">
        <v>52</v>
      </c>
      <c r="C60" s="47">
        <v>39384.269999999997</v>
      </c>
      <c r="D60" s="47" t="s">
        <v>68</v>
      </c>
      <c r="E60" s="10">
        <f t="shared" si="6"/>
        <v>68.995184509326819</v>
      </c>
      <c r="F60" s="10">
        <f t="shared" si="7"/>
        <v>69</v>
      </c>
      <c r="G60" s="10">
        <f t="shared" si="8"/>
        <v>-0.95000000000436557</v>
      </c>
      <c r="H60" s="10"/>
      <c r="I60" s="10">
        <f t="shared" si="9"/>
        <v>-0.95000000000436557</v>
      </c>
      <c r="J60" s="10"/>
      <c r="K60" s="10"/>
      <c r="L60" s="10"/>
      <c r="M60" s="10"/>
      <c r="O60" s="10">
        <f t="shared" ca="1" si="10"/>
        <v>-0.69154206095382087</v>
      </c>
      <c r="P60" s="10"/>
      <c r="Q60" s="11">
        <f t="shared" si="11"/>
        <v>24365.769999999997</v>
      </c>
    </row>
    <row r="61" spans="1:33" x14ac:dyDescent="0.2">
      <c r="A61" s="47" t="s">
        <v>92</v>
      </c>
      <c r="B61" s="48" t="s">
        <v>52</v>
      </c>
      <c r="C61" s="47">
        <v>27152.7</v>
      </c>
      <c r="D61" s="47" t="s">
        <v>68</v>
      </c>
      <c r="E61" s="10">
        <f t="shared" si="6"/>
        <v>6.994120032441197</v>
      </c>
      <c r="F61" s="10">
        <f t="shared" si="7"/>
        <v>7</v>
      </c>
      <c r="G61" s="10">
        <f t="shared" si="8"/>
        <v>-1.1599999999998545</v>
      </c>
      <c r="H61" s="10"/>
      <c r="I61" s="10">
        <f t="shared" si="9"/>
        <v>-1.1599999999998545</v>
      </c>
      <c r="J61" s="10"/>
      <c r="K61" s="10"/>
      <c r="L61" s="10"/>
      <c r="M61" s="10"/>
      <c r="O61" s="10">
        <f t="shared" ca="1" si="10"/>
        <v>-0.57319565729071598</v>
      </c>
      <c r="P61" s="10"/>
      <c r="Q61" s="11">
        <f t="shared" si="11"/>
        <v>12134.2</v>
      </c>
    </row>
    <row r="62" spans="1:33" x14ac:dyDescent="0.2">
      <c r="A62" s="47" t="s">
        <v>201</v>
      </c>
      <c r="B62" s="48" t="s">
        <v>52</v>
      </c>
      <c r="C62" s="47">
        <v>41158.6</v>
      </c>
      <c r="D62" s="47" t="s">
        <v>68</v>
      </c>
      <c r="E62" s="10">
        <f t="shared" si="6"/>
        <v>77.989152473641511</v>
      </c>
      <c r="F62" s="10">
        <f t="shared" si="7"/>
        <v>78</v>
      </c>
      <c r="G62" s="10">
        <f t="shared" si="8"/>
        <v>-2.1400000000066939</v>
      </c>
      <c r="H62" s="10"/>
      <c r="I62" s="10">
        <f t="shared" si="9"/>
        <v>-2.1400000000066939</v>
      </c>
      <c r="J62" s="10"/>
      <c r="K62" s="10"/>
      <c r="L62" s="10"/>
      <c r="M62" s="10"/>
      <c r="O62" s="10">
        <f t="shared" ca="1" si="10"/>
        <v>-0.70872137761459419</v>
      </c>
      <c r="P62" s="10"/>
      <c r="Q62" s="11">
        <f t="shared" si="11"/>
        <v>26140.1</v>
      </c>
    </row>
    <row r="63" spans="1:33" s="10" customFormat="1" x14ac:dyDescent="0.2">
      <c r="A63" s="10" t="s">
        <v>36</v>
      </c>
      <c r="B63" s="12" t="s">
        <v>47</v>
      </c>
      <c r="C63" s="15">
        <v>45208.9</v>
      </c>
      <c r="D63" s="15"/>
      <c r="E63" s="10">
        <f t="shared" si="6"/>
        <v>98.519870235198695</v>
      </c>
      <c r="F63" s="10">
        <f t="shared" si="7"/>
        <v>98.5</v>
      </c>
      <c r="G63" s="10">
        <f t="shared" si="8"/>
        <v>3.9199999999982538</v>
      </c>
      <c r="I63" s="10">
        <f t="shared" si="9"/>
        <v>3.9199999999982538</v>
      </c>
      <c r="O63" s="10">
        <f t="shared" ca="1" si="10"/>
        <v>-0.74785204334191113</v>
      </c>
      <c r="Q63" s="11">
        <f t="shared" si="11"/>
        <v>30190.400000000001</v>
      </c>
      <c r="AA63" s="10" t="s">
        <v>31</v>
      </c>
      <c r="AG63" s="10" t="s">
        <v>37</v>
      </c>
    </row>
    <row r="64" spans="1:33" s="10" customFormat="1" x14ac:dyDescent="0.2">
      <c r="A64" s="10" t="s">
        <v>36</v>
      </c>
      <c r="B64" s="12"/>
      <c r="C64" s="15">
        <v>45308.3</v>
      </c>
      <c r="D64" s="15"/>
      <c r="E64" s="10">
        <f t="shared" si="6"/>
        <v>99.023722627737229</v>
      </c>
      <c r="F64" s="10">
        <f t="shared" si="7"/>
        <v>99</v>
      </c>
      <c r="G64" s="10">
        <f t="shared" si="8"/>
        <v>4.680000000000291</v>
      </c>
      <c r="I64" s="10">
        <f t="shared" si="9"/>
        <v>4.680000000000291</v>
      </c>
      <c r="O64" s="10">
        <f t="shared" ca="1" si="10"/>
        <v>-0.74880644982306521</v>
      </c>
      <c r="Q64" s="11">
        <f t="shared" si="11"/>
        <v>30289.800000000003</v>
      </c>
      <c r="AA64" s="10" t="s">
        <v>31</v>
      </c>
      <c r="AG64" s="10" t="s">
        <v>37</v>
      </c>
    </row>
    <row r="65" spans="1:33" s="10" customFormat="1" x14ac:dyDescent="0.2">
      <c r="A65" s="10" t="s">
        <v>45</v>
      </c>
      <c r="B65" s="12"/>
      <c r="C65" s="15">
        <v>50037.5</v>
      </c>
      <c r="D65" s="15"/>
      <c r="E65" s="10">
        <f t="shared" si="6"/>
        <v>122.99574209245742</v>
      </c>
      <c r="F65" s="10">
        <f t="shared" si="7"/>
        <v>123</v>
      </c>
      <c r="G65" s="10">
        <f t="shared" si="8"/>
        <v>-0.83999999999650754</v>
      </c>
      <c r="I65" s="10">
        <f t="shared" si="9"/>
        <v>-0.83999999999650754</v>
      </c>
      <c r="O65" s="10">
        <f t="shared" ca="1" si="10"/>
        <v>-0.79461796091846071</v>
      </c>
      <c r="Q65" s="11">
        <f t="shared" si="11"/>
        <v>35019</v>
      </c>
      <c r="AA65" s="10" t="s">
        <v>31</v>
      </c>
      <c r="AG65" s="10" t="s">
        <v>37</v>
      </c>
    </row>
    <row r="66" spans="1:33" s="10" customFormat="1" x14ac:dyDescent="0.2">
      <c r="A66" s="10" t="s">
        <v>46</v>
      </c>
      <c r="B66" s="12"/>
      <c r="C66" s="15">
        <v>50828.800000000003</v>
      </c>
      <c r="D66" s="15"/>
      <c r="E66" s="10">
        <f t="shared" si="6"/>
        <v>127.00679237631793</v>
      </c>
      <c r="F66" s="10">
        <f t="shared" si="7"/>
        <v>127</v>
      </c>
      <c r="G66" s="10">
        <f t="shared" si="8"/>
        <v>1.3399999999965075</v>
      </c>
      <c r="I66" s="10">
        <f t="shared" si="9"/>
        <v>1.3399999999965075</v>
      </c>
      <c r="O66" s="10">
        <f t="shared" ca="1" si="10"/>
        <v>-0.80225321276769324</v>
      </c>
      <c r="Q66" s="11">
        <f t="shared" si="11"/>
        <v>35810.300000000003</v>
      </c>
      <c r="AA66" s="10" t="s">
        <v>31</v>
      </c>
      <c r="AG66" s="10" t="s">
        <v>37</v>
      </c>
    </row>
    <row r="67" spans="1:33" x14ac:dyDescent="0.2">
      <c r="A67" s="47" t="s">
        <v>272</v>
      </c>
      <c r="B67" s="48" t="s">
        <v>52</v>
      </c>
      <c r="C67" s="47">
        <v>51811.1</v>
      </c>
      <c r="D67" s="47" t="s">
        <v>68</v>
      </c>
      <c r="E67" s="10">
        <f t="shared" si="6"/>
        <v>131.98600973236009</v>
      </c>
      <c r="F67" s="10">
        <f t="shared" si="7"/>
        <v>132</v>
      </c>
      <c r="G67" s="10">
        <f t="shared" si="8"/>
        <v>-2.7600000000020373</v>
      </c>
      <c r="H67" s="10"/>
      <c r="I67" s="10">
        <f t="shared" si="9"/>
        <v>-2.7600000000020373</v>
      </c>
      <c r="J67" s="10"/>
      <c r="K67" s="10"/>
      <c r="L67" s="10"/>
      <c r="M67" s="10"/>
      <c r="N67" s="10"/>
      <c r="O67" s="10">
        <f t="shared" ca="1" si="10"/>
        <v>-0.81179727757923392</v>
      </c>
      <c r="P67" s="10"/>
      <c r="Q67" s="11">
        <f t="shared" si="11"/>
        <v>36792.6</v>
      </c>
    </row>
    <row r="68" spans="1:33" x14ac:dyDescent="0.2">
      <c r="A68" s="47" t="s">
        <v>283</v>
      </c>
      <c r="B68" s="48" t="s">
        <v>52</v>
      </c>
      <c r="C68" s="47">
        <v>55758.5</v>
      </c>
      <c r="D68" s="47" t="s">
        <v>68</v>
      </c>
      <c r="E68" s="10">
        <f t="shared" si="6"/>
        <v>151.99513381995132</v>
      </c>
      <c r="F68" s="10">
        <f t="shared" si="7"/>
        <v>152</v>
      </c>
      <c r="G68" s="10">
        <f t="shared" si="8"/>
        <v>-0.96000000000640284</v>
      </c>
      <c r="H68" s="10"/>
      <c r="I68" s="10">
        <f t="shared" si="9"/>
        <v>-0.96000000000640284</v>
      </c>
      <c r="J68" s="10"/>
      <c r="K68" s="10"/>
      <c r="L68" s="10"/>
      <c r="M68" s="10"/>
      <c r="N68" s="10"/>
      <c r="O68" s="10">
        <f t="shared" ca="1" si="10"/>
        <v>-0.84997353682539689</v>
      </c>
      <c r="P68" s="10"/>
      <c r="Q68" s="11">
        <f t="shared" si="11"/>
        <v>40740</v>
      </c>
    </row>
    <row r="69" spans="1:33" x14ac:dyDescent="0.2">
      <c r="A69" s="47" t="s">
        <v>283</v>
      </c>
      <c r="B69" s="48" t="s">
        <v>52</v>
      </c>
      <c r="C69" s="47">
        <v>56550.5</v>
      </c>
      <c r="D69" s="47" t="s">
        <v>68</v>
      </c>
      <c r="E69" s="10">
        <f t="shared" si="6"/>
        <v>156.0097323600973</v>
      </c>
      <c r="F69" s="10">
        <f t="shared" si="7"/>
        <v>156</v>
      </c>
      <c r="G69" s="10">
        <f t="shared" si="8"/>
        <v>1.9199999999982538</v>
      </c>
      <c r="H69" s="10"/>
      <c r="I69" s="10">
        <f t="shared" si="9"/>
        <v>1.9199999999982538</v>
      </c>
      <c r="J69" s="10"/>
      <c r="K69" s="10"/>
      <c r="L69" s="10"/>
      <c r="M69" s="10"/>
      <c r="N69" s="10"/>
      <c r="O69" s="10">
        <f t="shared" ca="1" si="10"/>
        <v>-0.85760878867462942</v>
      </c>
      <c r="P69" s="10"/>
      <c r="Q69" s="11">
        <f t="shared" si="11"/>
        <v>41532</v>
      </c>
    </row>
    <row r="70" spans="1:33" s="10" customFormat="1" x14ac:dyDescent="0.2">
      <c r="A70" s="10" t="s">
        <v>39</v>
      </c>
      <c r="B70" s="12"/>
      <c r="C70" s="15">
        <v>45299.08</v>
      </c>
      <c r="D70" s="15"/>
      <c r="E70" s="10">
        <f t="shared" si="6"/>
        <v>98.976987023519868</v>
      </c>
      <c r="F70" s="10">
        <f t="shared" si="7"/>
        <v>99</v>
      </c>
      <c r="G70" s="10">
        <f t="shared" si="8"/>
        <v>-4.5400000000008731</v>
      </c>
      <c r="I70" s="10">
        <f t="shared" si="9"/>
        <v>-4.5400000000008731</v>
      </c>
      <c r="O70" s="10">
        <f t="shared" ca="1" si="10"/>
        <v>-0.74880644982306521</v>
      </c>
      <c r="Q70" s="11">
        <f t="shared" si="11"/>
        <v>30280.58</v>
      </c>
      <c r="AA70" s="10" t="s">
        <v>38</v>
      </c>
      <c r="AB70" s="10" t="s">
        <v>30</v>
      </c>
      <c r="AG70" s="10" t="s">
        <v>37</v>
      </c>
    </row>
    <row r="71" spans="1:33" s="10" customFormat="1" x14ac:dyDescent="0.2">
      <c r="A71" s="10" t="s">
        <v>39</v>
      </c>
      <c r="B71" s="12"/>
      <c r="C71" s="15">
        <v>45299.13</v>
      </c>
      <c r="D71" s="15"/>
      <c r="E71" s="10">
        <f t="shared" si="6"/>
        <v>98.97724047039739</v>
      </c>
      <c r="F71" s="10">
        <f t="shared" si="7"/>
        <v>99</v>
      </c>
      <c r="G71" s="10">
        <f t="shared" si="8"/>
        <v>-4.4900000000052387</v>
      </c>
      <c r="I71" s="10">
        <f t="shared" si="9"/>
        <v>-4.4900000000052387</v>
      </c>
      <c r="O71" s="10">
        <f t="shared" ca="1" si="10"/>
        <v>-0.74880644982306521</v>
      </c>
      <c r="Q71" s="11">
        <f t="shared" si="11"/>
        <v>30280.629999999997</v>
      </c>
      <c r="AA71" s="10" t="s">
        <v>38</v>
      </c>
      <c r="AB71" s="10" t="s">
        <v>40</v>
      </c>
      <c r="AG71" s="10" t="s">
        <v>37</v>
      </c>
    </row>
    <row r="72" spans="1:33" s="10" customFormat="1" x14ac:dyDescent="0.2">
      <c r="A72" s="10" t="s">
        <v>39</v>
      </c>
      <c r="B72" s="12" t="s">
        <v>47</v>
      </c>
      <c r="C72" s="15">
        <v>45393.55</v>
      </c>
      <c r="D72" s="15"/>
      <c r="E72" s="10">
        <f t="shared" si="6"/>
        <v>99.455849553933504</v>
      </c>
      <c r="F72" s="10">
        <f t="shared" si="7"/>
        <v>99.5</v>
      </c>
      <c r="G72" s="10">
        <f t="shared" si="8"/>
        <v>-8.7099999999991269</v>
      </c>
      <c r="I72" s="10">
        <f t="shared" si="9"/>
        <v>-8.7099999999991269</v>
      </c>
      <c r="O72" s="10">
        <f t="shared" ca="1" si="10"/>
        <v>-0.74976085630421929</v>
      </c>
      <c r="Q72" s="11">
        <f t="shared" si="11"/>
        <v>30375.050000000003</v>
      </c>
      <c r="AA72" s="10" t="s">
        <v>38</v>
      </c>
      <c r="AB72" s="10" t="s">
        <v>30</v>
      </c>
      <c r="AG72" s="10" t="s">
        <v>37</v>
      </c>
    </row>
    <row r="73" spans="1:33" s="10" customFormat="1" x14ac:dyDescent="0.2">
      <c r="A73" s="10" t="s">
        <v>39</v>
      </c>
      <c r="B73" s="12" t="s">
        <v>47</v>
      </c>
      <c r="C73" s="15">
        <v>45393.75</v>
      </c>
      <c r="D73" s="15"/>
      <c r="E73" s="10">
        <f t="shared" si="6"/>
        <v>99.456863341443622</v>
      </c>
      <c r="F73" s="10">
        <f t="shared" si="7"/>
        <v>99.5</v>
      </c>
      <c r="G73" s="10">
        <f t="shared" si="8"/>
        <v>-8.5100000000020373</v>
      </c>
      <c r="I73" s="10">
        <f t="shared" si="9"/>
        <v>-8.5100000000020373</v>
      </c>
      <c r="O73" s="10">
        <f t="shared" ca="1" si="10"/>
        <v>-0.74976085630421929</v>
      </c>
      <c r="Q73" s="11">
        <f t="shared" si="11"/>
        <v>30375.25</v>
      </c>
      <c r="AA73" s="10" t="s">
        <v>38</v>
      </c>
      <c r="AB73" s="10" t="s">
        <v>40</v>
      </c>
      <c r="AG73" s="10" t="s">
        <v>37</v>
      </c>
    </row>
    <row r="74" spans="1:33" s="10" customFormat="1" x14ac:dyDescent="0.2">
      <c r="A74" s="10" t="s">
        <v>41</v>
      </c>
      <c r="B74" s="12"/>
      <c r="C74" s="15">
        <v>45498.7</v>
      </c>
      <c r="D74" s="15"/>
      <c r="E74" s="10">
        <f t="shared" si="6"/>
        <v>99.988848337388461</v>
      </c>
      <c r="F74" s="10">
        <f t="shared" si="7"/>
        <v>100</v>
      </c>
      <c r="G74" s="10">
        <f t="shared" si="8"/>
        <v>-2.2000000000043656</v>
      </c>
      <c r="I74" s="10">
        <f t="shared" si="9"/>
        <v>-2.2000000000043656</v>
      </c>
      <c r="O74" s="10">
        <f t="shared" ca="1" si="10"/>
        <v>-0.75071526278537337</v>
      </c>
      <c r="Q74" s="11">
        <f t="shared" si="11"/>
        <v>30480.199999999997</v>
      </c>
      <c r="AA74" s="10" t="s">
        <v>38</v>
      </c>
      <c r="AG74" s="10" t="s">
        <v>37</v>
      </c>
    </row>
    <row r="75" spans="1:33" s="10" customFormat="1" x14ac:dyDescent="0.2">
      <c r="A75" s="10" t="s">
        <v>29</v>
      </c>
      <c r="C75" s="15">
        <v>41158.589999999997</v>
      </c>
      <c r="D75" s="15">
        <v>0</v>
      </c>
      <c r="E75" s="10">
        <f t="shared" si="6"/>
        <v>77.989101784265998</v>
      </c>
      <c r="F75" s="10">
        <f t="shared" si="7"/>
        <v>78</v>
      </c>
      <c r="G75" s="10">
        <f t="shared" si="8"/>
        <v>-2.1500000000087311</v>
      </c>
      <c r="I75" s="10">
        <f t="shared" si="9"/>
        <v>-2.1500000000087311</v>
      </c>
      <c r="O75" s="10">
        <f t="shared" ca="1" si="10"/>
        <v>-0.70872137761459419</v>
      </c>
      <c r="Q75" s="11">
        <f t="shared" si="11"/>
        <v>26140.089999999997</v>
      </c>
      <c r="AC75" s="10">
        <v>11</v>
      </c>
      <c r="AE75" s="10" t="s">
        <v>28</v>
      </c>
      <c r="AG75" s="10" t="s">
        <v>30</v>
      </c>
    </row>
    <row r="76" spans="1:33" s="10" customFormat="1" x14ac:dyDescent="0.2">
      <c r="A76" s="10" t="s">
        <v>43</v>
      </c>
      <c r="B76" s="12"/>
      <c r="C76" s="15">
        <v>48657.68</v>
      </c>
      <c r="D76" s="15">
        <v>0.35</v>
      </c>
      <c r="E76" s="10">
        <f t="shared" si="6"/>
        <v>116.00152068126521</v>
      </c>
      <c r="F76" s="10">
        <f t="shared" si="7"/>
        <v>116</v>
      </c>
      <c r="G76" s="10">
        <f t="shared" si="8"/>
        <v>0.29999999999563443</v>
      </c>
      <c r="I76" s="10">
        <f t="shared" si="9"/>
        <v>0.29999999999563443</v>
      </c>
      <c r="O76" s="10">
        <f t="shared" ca="1" si="10"/>
        <v>-0.7812562701823037</v>
      </c>
      <c r="Q76" s="11">
        <f t="shared" si="11"/>
        <v>33639.18</v>
      </c>
      <c r="AA76" s="10" t="s">
        <v>38</v>
      </c>
      <c r="AB76" s="10" t="s">
        <v>30</v>
      </c>
      <c r="AC76" s="10">
        <v>60</v>
      </c>
      <c r="AE76" s="10" t="s">
        <v>28</v>
      </c>
      <c r="AG76" s="10" t="s">
        <v>30</v>
      </c>
    </row>
    <row r="77" spans="1:33" s="10" customFormat="1" x14ac:dyDescent="0.2">
      <c r="A77" s="10" t="s">
        <v>44</v>
      </c>
      <c r="B77" s="12"/>
      <c r="C77" s="15">
        <v>49050.720000000001</v>
      </c>
      <c r="D77" s="15">
        <v>0.61</v>
      </c>
      <c r="E77" s="10">
        <f t="shared" si="6"/>
        <v>117.99381589618815</v>
      </c>
      <c r="F77" s="10">
        <f t="shared" si="7"/>
        <v>118</v>
      </c>
      <c r="G77" s="10">
        <f t="shared" si="8"/>
        <v>-1.2200000000011642</v>
      </c>
      <c r="I77" s="10">
        <f t="shared" si="9"/>
        <v>-1.2200000000011642</v>
      </c>
      <c r="O77" s="10">
        <f t="shared" ca="1" si="10"/>
        <v>-0.78507389610691991</v>
      </c>
      <c r="Q77" s="11">
        <f t="shared" si="11"/>
        <v>34032.22</v>
      </c>
      <c r="AA77" s="10" t="s">
        <v>38</v>
      </c>
      <c r="AB77" s="10" t="s">
        <v>30</v>
      </c>
      <c r="AC77" s="10">
        <v>26</v>
      </c>
      <c r="AE77" s="10" t="s">
        <v>28</v>
      </c>
      <c r="AG77" s="10" t="s">
        <v>30</v>
      </c>
    </row>
    <row r="78" spans="1:33" s="10" customFormat="1" x14ac:dyDescent="0.2">
      <c r="A78" s="10" t="s">
        <v>32</v>
      </c>
      <c r="B78" s="12"/>
      <c r="C78" s="15">
        <v>41366.78</v>
      </c>
      <c r="D78" s="15"/>
      <c r="E78" s="10">
        <f t="shared" si="6"/>
        <v>79.044403892944018</v>
      </c>
      <c r="F78" s="10">
        <f t="shared" si="7"/>
        <v>79</v>
      </c>
      <c r="G78" s="10">
        <f t="shared" si="8"/>
        <v>8.7599999999947613</v>
      </c>
      <c r="I78" s="10">
        <f t="shared" si="9"/>
        <v>8.7599999999947613</v>
      </c>
      <c r="O78" s="10">
        <f t="shared" ca="1" si="10"/>
        <v>-0.71063019057690235</v>
      </c>
      <c r="Q78" s="11">
        <f t="shared" si="11"/>
        <v>26348.28</v>
      </c>
      <c r="AA78" s="10" t="s">
        <v>31</v>
      </c>
      <c r="AC78" s="10">
        <v>7</v>
      </c>
      <c r="AE78" s="10" t="s">
        <v>28</v>
      </c>
      <c r="AG78" s="10" t="s">
        <v>30</v>
      </c>
    </row>
    <row r="79" spans="1:33" s="10" customFormat="1" x14ac:dyDescent="0.2">
      <c r="A79" s="10" t="s">
        <v>34</v>
      </c>
      <c r="B79" s="12" t="s">
        <v>47</v>
      </c>
      <c r="C79" s="15">
        <v>42625.2</v>
      </c>
      <c r="D79" s="15"/>
      <c r="E79" s="10">
        <f t="shared" si="6"/>
        <v>85.423256285482537</v>
      </c>
      <c r="F79" s="10">
        <f t="shared" si="7"/>
        <v>85.5</v>
      </c>
      <c r="G79" s="10">
        <f t="shared" si="8"/>
        <v>-15.139999999999418</v>
      </c>
      <c r="I79" s="10">
        <f t="shared" si="9"/>
        <v>-15.139999999999418</v>
      </c>
      <c r="O79" s="10">
        <f t="shared" ca="1" si="10"/>
        <v>-0.72303747483190528</v>
      </c>
      <c r="Q79" s="11">
        <f t="shared" si="11"/>
        <v>27606.699999999997</v>
      </c>
      <c r="AA79" s="10" t="s">
        <v>31</v>
      </c>
      <c r="AC79" s="10">
        <v>10</v>
      </c>
      <c r="AE79" s="10" t="s">
        <v>28</v>
      </c>
      <c r="AG79" s="10" t="s">
        <v>30</v>
      </c>
    </row>
    <row r="80" spans="1:33" s="10" customFormat="1" x14ac:dyDescent="0.2">
      <c r="A80" s="10" t="s">
        <v>35</v>
      </c>
      <c r="B80" s="12"/>
      <c r="C80" s="15">
        <v>43130.1</v>
      </c>
      <c r="D80" s="15"/>
      <c r="E80" s="10">
        <f t="shared" si="6"/>
        <v>87.982562854825616</v>
      </c>
      <c r="F80" s="10">
        <f t="shared" si="7"/>
        <v>88</v>
      </c>
      <c r="G80" s="10">
        <f t="shared" si="8"/>
        <v>-3.4400000000023283</v>
      </c>
      <c r="I80" s="10">
        <f t="shared" si="9"/>
        <v>-3.4400000000023283</v>
      </c>
      <c r="O80" s="10">
        <f t="shared" ca="1" si="10"/>
        <v>-0.72780950723767557</v>
      </c>
      <c r="Q80" s="11">
        <f t="shared" si="11"/>
        <v>28111.599999999999</v>
      </c>
      <c r="AA80" s="10" t="s">
        <v>31</v>
      </c>
      <c r="AC80" s="10">
        <v>5</v>
      </c>
      <c r="AE80" s="10" t="s">
        <v>28</v>
      </c>
      <c r="AG80" s="10" t="s">
        <v>30</v>
      </c>
    </row>
    <row r="81" spans="1:33" s="10" customFormat="1" x14ac:dyDescent="0.2">
      <c r="A81" s="10" t="s">
        <v>33</v>
      </c>
      <c r="B81" s="12"/>
      <c r="C81" s="15">
        <v>41546.800000000003</v>
      </c>
      <c r="D81" s="15"/>
      <c r="E81" s="10">
        <f t="shared" si="6"/>
        <v>79.956914030819149</v>
      </c>
      <c r="F81" s="10">
        <f t="shared" si="7"/>
        <v>80</v>
      </c>
      <c r="G81" s="10">
        <f t="shared" si="8"/>
        <v>-8.5</v>
      </c>
      <c r="I81" s="10">
        <f t="shared" si="9"/>
        <v>-8.5</v>
      </c>
      <c r="O81" s="10">
        <f t="shared" ca="1" si="10"/>
        <v>-0.71253900353921051</v>
      </c>
      <c r="Q81" s="11">
        <f t="shared" si="11"/>
        <v>26528.300000000003</v>
      </c>
      <c r="AA81" s="10" t="s">
        <v>31</v>
      </c>
      <c r="AC81" s="10">
        <v>8</v>
      </c>
      <c r="AE81" s="10" t="s">
        <v>28</v>
      </c>
      <c r="AG81" s="10" t="s">
        <v>30</v>
      </c>
    </row>
    <row r="82" spans="1:33" s="10" customFormat="1" x14ac:dyDescent="0.2">
      <c r="A82" s="10" t="s">
        <v>12</v>
      </c>
      <c r="C82" s="15">
        <v>25772.9</v>
      </c>
      <c r="D82" s="15" t="s">
        <v>14</v>
      </c>
      <c r="E82" s="10">
        <f t="shared" si="6"/>
        <v>0</v>
      </c>
      <c r="F82" s="10">
        <f t="shared" si="7"/>
        <v>0</v>
      </c>
      <c r="G82" s="10">
        <f t="shared" si="8"/>
        <v>0</v>
      </c>
      <c r="I82" s="10">
        <f t="shared" si="9"/>
        <v>0</v>
      </c>
      <c r="O82" s="10">
        <f t="shared" ca="1" si="10"/>
        <v>-0.55983396655455897</v>
      </c>
      <c r="Q82" s="11">
        <f t="shared" si="11"/>
        <v>10754.400000000001</v>
      </c>
    </row>
    <row r="83" spans="1:33" s="10" customFormat="1" x14ac:dyDescent="0.2">
      <c r="A83" s="13" t="s">
        <v>51</v>
      </c>
      <c r="B83" s="14" t="s">
        <v>52</v>
      </c>
      <c r="C83" s="13">
        <v>54575.783000000003</v>
      </c>
      <c r="D83" s="13">
        <v>0.13200000000000001</v>
      </c>
      <c r="E83" s="10">
        <f t="shared" si="6"/>
        <v>146.00001520681266</v>
      </c>
      <c r="F83" s="10">
        <f t="shared" si="7"/>
        <v>146</v>
      </c>
      <c r="G83" s="10">
        <f t="shared" si="8"/>
        <v>3.0000000042491592E-3</v>
      </c>
      <c r="I83" s="10">
        <f t="shared" si="9"/>
        <v>3.0000000042491592E-3</v>
      </c>
      <c r="O83" s="10">
        <f t="shared" ca="1" si="10"/>
        <v>-0.83852065905154793</v>
      </c>
      <c r="Q83" s="11">
        <f t="shared" si="11"/>
        <v>39557.283000000003</v>
      </c>
    </row>
    <row r="84" spans="1:33" s="10" customFormat="1" x14ac:dyDescent="0.2">
      <c r="A84" s="10" t="s">
        <v>42</v>
      </c>
      <c r="B84" s="12"/>
      <c r="C84" s="15">
        <v>47078.95</v>
      </c>
      <c r="D84" s="15"/>
      <c r="E84" s="10">
        <f t="shared" si="6"/>
        <v>107.99903690186535</v>
      </c>
      <c r="F84" s="10">
        <f t="shared" si="7"/>
        <v>108</v>
      </c>
      <c r="G84" s="10">
        <f t="shared" si="8"/>
        <v>-0.19000000000232831</v>
      </c>
      <c r="I84" s="10">
        <f t="shared" si="9"/>
        <v>-0.19000000000232831</v>
      </c>
      <c r="O84" s="10">
        <f t="shared" ca="1" si="10"/>
        <v>-0.76598576648383854</v>
      </c>
      <c r="Q84" s="11">
        <f t="shared" si="11"/>
        <v>32060.449999999997</v>
      </c>
      <c r="AA84" s="10" t="s">
        <v>38</v>
      </c>
      <c r="AB84" s="10" t="s">
        <v>30</v>
      </c>
      <c r="AG84" s="10" t="s">
        <v>37</v>
      </c>
    </row>
    <row r="85" spans="1:33" s="10" customFormat="1" x14ac:dyDescent="0.2">
      <c r="A85" s="10" t="s">
        <v>42</v>
      </c>
      <c r="B85" s="12"/>
      <c r="C85" s="15">
        <v>47078.97</v>
      </c>
      <c r="D85" s="15"/>
      <c r="E85" s="10">
        <f t="shared" si="6"/>
        <v>107.99913828061638</v>
      </c>
      <c r="F85" s="10">
        <f>ROUND(2*E85,0)/2</f>
        <v>108</v>
      </c>
      <c r="G85" s="10">
        <f>+C85-(C$7+F85*C$8)</f>
        <v>-0.16999999999825377</v>
      </c>
      <c r="I85" s="10">
        <f t="shared" si="9"/>
        <v>-0.16999999999825377</v>
      </c>
      <c r="O85" s="10">
        <f t="shared" ca="1" si="10"/>
        <v>-0.76598576648383854</v>
      </c>
      <c r="Q85" s="11">
        <f t="shared" si="11"/>
        <v>32060.47</v>
      </c>
      <c r="AA85" s="10" t="s">
        <v>38</v>
      </c>
      <c r="AB85" s="10" t="s">
        <v>40</v>
      </c>
      <c r="AG85" s="10" t="s">
        <v>37</v>
      </c>
    </row>
    <row r="86" spans="1:33" s="10" customFormat="1" x14ac:dyDescent="0.2">
      <c r="A86" s="10" t="s">
        <v>42</v>
      </c>
      <c r="B86" s="12"/>
      <c r="C86" s="15">
        <v>47472.800000000003</v>
      </c>
      <c r="D86" s="15"/>
      <c r="E86" s="10">
        <f t="shared" si="6"/>
        <v>109.99543795620438</v>
      </c>
      <c r="F86" s="10">
        <f>ROUND(2*E86,0)/2</f>
        <v>110</v>
      </c>
      <c r="G86" s="10">
        <f>+C86-(C$7+F86*C$8)</f>
        <v>-0.89999999999417923</v>
      </c>
      <c r="I86" s="10">
        <f t="shared" si="9"/>
        <v>-0.89999999999417923</v>
      </c>
      <c r="O86" s="10">
        <f t="shared" ca="1" si="10"/>
        <v>-0.76980339240845486</v>
      </c>
      <c r="Q86" s="11">
        <f t="shared" si="11"/>
        <v>32454.300000000003</v>
      </c>
      <c r="AA86" s="10" t="s">
        <v>38</v>
      </c>
      <c r="AB86" s="10" t="s">
        <v>40</v>
      </c>
      <c r="AG86" s="10" t="s">
        <v>37</v>
      </c>
    </row>
    <row r="87" spans="1:33" s="10" customFormat="1" x14ac:dyDescent="0.2">
      <c r="A87" s="10" t="s">
        <v>42</v>
      </c>
      <c r="B87" s="12"/>
      <c r="C87" s="15">
        <v>47472.813000000002</v>
      </c>
      <c r="D87" s="15"/>
      <c r="E87" s="10">
        <f t="shared" si="6"/>
        <v>109.99550385239255</v>
      </c>
      <c r="F87" s="10">
        <f>ROUND(2*E87,0)/2</f>
        <v>110</v>
      </c>
      <c r="G87" s="10">
        <f>+C87-(C$7+F87*C$8)</f>
        <v>-0.88699999999516876</v>
      </c>
      <c r="I87" s="10">
        <f t="shared" si="9"/>
        <v>-0.88699999999516876</v>
      </c>
      <c r="O87" s="10">
        <f t="shared" ca="1" si="10"/>
        <v>-0.76980339240845486</v>
      </c>
      <c r="Q87" s="11">
        <f t="shared" si="11"/>
        <v>32454.313000000002</v>
      </c>
      <c r="AA87" s="10" t="s">
        <v>38</v>
      </c>
      <c r="AB87" s="10" t="s">
        <v>30</v>
      </c>
      <c r="AG87" s="10" t="s">
        <v>37</v>
      </c>
    </row>
    <row r="88" spans="1:33" x14ac:dyDescent="0.2">
      <c r="B88" s="4"/>
    </row>
    <row r="89" spans="1:33" x14ac:dyDescent="0.2">
      <c r="B89" s="4"/>
    </row>
    <row r="90" spans="1:33" x14ac:dyDescent="0.2">
      <c r="B90" s="4"/>
    </row>
    <row r="91" spans="1:33" x14ac:dyDescent="0.2">
      <c r="B91" s="4"/>
    </row>
    <row r="92" spans="1:33" x14ac:dyDescent="0.2">
      <c r="B92" s="4"/>
    </row>
    <row r="93" spans="1:33" x14ac:dyDescent="0.2">
      <c r="B93" s="4"/>
    </row>
    <row r="94" spans="1:33" x14ac:dyDescent="0.2">
      <c r="B94" s="4"/>
    </row>
    <row r="95" spans="1:33" x14ac:dyDescent="0.2">
      <c r="B95" s="4"/>
    </row>
    <row r="96" spans="1:33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9"/>
  <sheetViews>
    <sheetView topLeftCell="A30" workbookViewId="0">
      <selection activeCell="A27" sqref="A27:D71"/>
    </sheetView>
  </sheetViews>
  <sheetFormatPr defaultRowHeight="12.75" x14ac:dyDescent="0.2"/>
  <cols>
    <col min="1" max="1" width="19.7109375" style="34" customWidth="1"/>
    <col min="2" max="2" width="4.42578125" style="17" customWidth="1"/>
    <col min="3" max="3" width="12.7109375" style="3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3" t="s">
        <v>59</v>
      </c>
      <c r="I1" s="35" t="s">
        <v>60</v>
      </c>
      <c r="J1" s="36" t="s">
        <v>61</v>
      </c>
    </row>
    <row r="2" spans="1:16" x14ac:dyDescent="0.2">
      <c r="I2" s="37" t="s">
        <v>62</v>
      </c>
      <c r="J2" s="38" t="s">
        <v>63</v>
      </c>
    </row>
    <row r="3" spans="1:16" x14ac:dyDescent="0.2">
      <c r="A3" s="39" t="s">
        <v>64</v>
      </c>
      <c r="I3" s="37" t="s">
        <v>65</v>
      </c>
      <c r="J3" s="38" t="s">
        <v>66</v>
      </c>
    </row>
    <row r="4" spans="1:16" x14ac:dyDescent="0.2">
      <c r="I4" s="37" t="s">
        <v>67</v>
      </c>
      <c r="J4" s="38" t="s">
        <v>66</v>
      </c>
    </row>
    <row r="5" spans="1:16" ht="13.5" thickBot="1" x14ac:dyDescent="0.25">
      <c r="I5" s="40" t="s">
        <v>40</v>
      </c>
      <c r="J5" s="41" t="s">
        <v>68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BBS 7 </v>
      </c>
      <c r="B11" s="4" t="str">
        <f t="shared" ref="B11:B42" si="1">IF(H11=INT(H11),"I","II")</f>
        <v>I</v>
      </c>
      <c r="C11" s="34">
        <f t="shared" ref="C11:C42" si="2">1*G11</f>
        <v>41546.800000000003</v>
      </c>
      <c r="D11" s="17" t="str">
        <f t="shared" ref="D11:D42" si="3">VLOOKUP(F11,I$1:J$5,2,FALSE)</f>
        <v>vis</v>
      </c>
      <c r="E11" s="42">
        <f>VLOOKUP(C11,Active!C$21:E$973,3,FALSE)</f>
        <v>79.956914030819149</v>
      </c>
      <c r="F11" s="4" t="s">
        <v>40</v>
      </c>
      <c r="G11" s="17" t="str">
        <f t="shared" ref="G11:G42" si="4">MID(I11,3,LEN(I11)-3)</f>
        <v>41546.8</v>
      </c>
      <c r="H11" s="34">
        <f t="shared" ref="H11:H42" si="5">1*K11</f>
        <v>80</v>
      </c>
      <c r="I11" s="43" t="s">
        <v>206</v>
      </c>
      <c r="J11" s="44" t="s">
        <v>207</v>
      </c>
      <c r="K11" s="43">
        <v>80</v>
      </c>
      <c r="L11" s="43" t="s">
        <v>208</v>
      </c>
      <c r="M11" s="44" t="s">
        <v>83</v>
      </c>
      <c r="N11" s="44"/>
      <c r="O11" s="45" t="s">
        <v>200</v>
      </c>
      <c r="P11" s="45" t="s">
        <v>209</v>
      </c>
    </row>
    <row r="12" spans="1:16" ht="12.75" customHeight="1" thickBot="1" x14ac:dyDescent="0.25">
      <c r="A12" s="34" t="str">
        <f t="shared" si="0"/>
        <v> BBS 23 </v>
      </c>
      <c r="B12" s="4" t="str">
        <f t="shared" si="1"/>
        <v>II</v>
      </c>
      <c r="C12" s="34">
        <f t="shared" si="2"/>
        <v>42625.2</v>
      </c>
      <c r="D12" s="17" t="str">
        <f t="shared" si="3"/>
        <v>vis</v>
      </c>
      <c r="E12" s="42">
        <f>VLOOKUP(C12,Active!C$21:E$973,3,FALSE)</f>
        <v>85.423256285482537</v>
      </c>
      <c r="F12" s="4" t="s">
        <v>40</v>
      </c>
      <c r="G12" s="17" t="str">
        <f t="shared" si="4"/>
        <v>42625.2</v>
      </c>
      <c r="H12" s="34">
        <f t="shared" si="5"/>
        <v>85.5</v>
      </c>
      <c r="I12" s="43" t="s">
        <v>210</v>
      </c>
      <c r="J12" s="44" t="s">
        <v>211</v>
      </c>
      <c r="K12" s="43">
        <v>85.5</v>
      </c>
      <c r="L12" s="43" t="s">
        <v>212</v>
      </c>
      <c r="M12" s="44" t="s">
        <v>83</v>
      </c>
      <c r="N12" s="44"/>
      <c r="O12" s="45" t="s">
        <v>200</v>
      </c>
      <c r="P12" s="45" t="s">
        <v>213</v>
      </c>
    </row>
    <row r="13" spans="1:16" ht="12.75" customHeight="1" thickBot="1" x14ac:dyDescent="0.25">
      <c r="A13" s="34" t="str">
        <f t="shared" si="0"/>
        <v> BBS 31 </v>
      </c>
      <c r="B13" s="4" t="str">
        <f t="shared" si="1"/>
        <v>I</v>
      </c>
      <c r="C13" s="34">
        <f t="shared" si="2"/>
        <v>43130.1</v>
      </c>
      <c r="D13" s="17" t="str">
        <f t="shared" si="3"/>
        <v>vis</v>
      </c>
      <c r="E13" s="42">
        <f>VLOOKUP(C13,Active!C$21:E$973,3,FALSE)</f>
        <v>87.982562854825616</v>
      </c>
      <c r="F13" s="4" t="s">
        <v>40</v>
      </c>
      <c r="G13" s="17" t="str">
        <f t="shared" si="4"/>
        <v>43130.1</v>
      </c>
      <c r="H13" s="34">
        <f t="shared" si="5"/>
        <v>88</v>
      </c>
      <c r="I13" s="43" t="s">
        <v>214</v>
      </c>
      <c r="J13" s="44" t="s">
        <v>215</v>
      </c>
      <c r="K13" s="43">
        <v>88</v>
      </c>
      <c r="L13" s="43" t="s">
        <v>216</v>
      </c>
      <c r="M13" s="44" t="s">
        <v>83</v>
      </c>
      <c r="N13" s="44"/>
      <c r="O13" s="45" t="s">
        <v>200</v>
      </c>
      <c r="P13" s="45" t="s">
        <v>217</v>
      </c>
    </row>
    <row r="14" spans="1:16" ht="12.75" customHeight="1" thickBot="1" x14ac:dyDescent="0.25">
      <c r="A14" s="34" t="str">
        <f t="shared" si="0"/>
        <v> VSSC 60.19 </v>
      </c>
      <c r="B14" s="4" t="str">
        <f t="shared" si="1"/>
        <v>II</v>
      </c>
      <c r="C14" s="34">
        <f t="shared" si="2"/>
        <v>45208.9</v>
      </c>
      <c r="D14" s="17" t="str">
        <f t="shared" si="3"/>
        <v>vis</v>
      </c>
      <c r="E14" s="42">
        <f>VLOOKUP(C14,Active!C$21:E$973,3,FALSE)</f>
        <v>98.519870235198695</v>
      </c>
      <c r="F14" s="4" t="s">
        <v>40</v>
      </c>
      <c r="G14" s="17" t="str">
        <f t="shared" si="4"/>
        <v>45208.9</v>
      </c>
      <c r="H14" s="34">
        <f t="shared" si="5"/>
        <v>98.5</v>
      </c>
      <c r="I14" s="43" t="s">
        <v>218</v>
      </c>
      <c r="J14" s="44" t="s">
        <v>219</v>
      </c>
      <c r="K14" s="43">
        <v>98.5</v>
      </c>
      <c r="L14" s="43" t="s">
        <v>220</v>
      </c>
      <c r="M14" s="44" t="s">
        <v>83</v>
      </c>
      <c r="N14" s="44"/>
      <c r="O14" s="45" t="s">
        <v>221</v>
      </c>
      <c r="P14" s="45" t="s">
        <v>222</v>
      </c>
    </row>
    <row r="15" spans="1:16" ht="12.75" customHeight="1" thickBot="1" x14ac:dyDescent="0.25">
      <c r="A15" s="34" t="str">
        <f t="shared" si="0"/>
        <v>BAVM 36 </v>
      </c>
      <c r="B15" s="4" t="str">
        <f t="shared" si="1"/>
        <v>I</v>
      </c>
      <c r="C15" s="34">
        <f t="shared" si="2"/>
        <v>45299.08</v>
      </c>
      <c r="D15" s="17" t="str">
        <f t="shared" si="3"/>
        <v>vis</v>
      </c>
      <c r="E15" s="42">
        <f>VLOOKUP(C15,Active!C$21:E$973,3,FALSE)</f>
        <v>98.976987023519868</v>
      </c>
      <c r="F15" s="4" t="s">
        <v>40</v>
      </c>
      <c r="G15" s="17" t="str">
        <f t="shared" si="4"/>
        <v>45299.08</v>
      </c>
      <c r="H15" s="34">
        <f t="shared" si="5"/>
        <v>99</v>
      </c>
      <c r="I15" s="43" t="s">
        <v>223</v>
      </c>
      <c r="J15" s="44" t="s">
        <v>224</v>
      </c>
      <c r="K15" s="43">
        <v>99</v>
      </c>
      <c r="L15" s="43" t="s">
        <v>225</v>
      </c>
      <c r="M15" s="44" t="s">
        <v>170</v>
      </c>
      <c r="N15" s="44" t="s">
        <v>30</v>
      </c>
      <c r="O15" s="45" t="s">
        <v>226</v>
      </c>
      <c r="P15" s="46" t="s">
        <v>227</v>
      </c>
    </row>
    <row r="16" spans="1:16" ht="12.75" customHeight="1" thickBot="1" x14ac:dyDescent="0.25">
      <c r="A16" s="34" t="str">
        <f t="shared" si="0"/>
        <v>BAVM 36 </v>
      </c>
      <c r="B16" s="4" t="str">
        <f t="shared" si="1"/>
        <v>I</v>
      </c>
      <c r="C16" s="34">
        <f t="shared" si="2"/>
        <v>45299.13</v>
      </c>
      <c r="D16" s="17" t="str">
        <f t="shared" si="3"/>
        <v>vis</v>
      </c>
      <c r="E16" s="42">
        <f>VLOOKUP(C16,Active!C$21:E$973,3,FALSE)</f>
        <v>98.97724047039739</v>
      </c>
      <c r="F16" s="4" t="s">
        <v>40</v>
      </c>
      <c r="G16" s="17" t="str">
        <f t="shared" si="4"/>
        <v>45299.13</v>
      </c>
      <c r="H16" s="34">
        <f t="shared" si="5"/>
        <v>99</v>
      </c>
      <c r="I16" s="43" t="s">
        <v>228</v>
      </c>
      <c r="J16" s="44" t="s">
        <v>229</v>
      </c>
      <c r="K16" s="43">
        <v>99</v>
      </c>
      <c r="L16" s="43" t="s">
        <v>230</v>
      </c>
      <c r="M16" s="44" t="s">
        <v>170</v>
      </c>
      <c r="N16" s="44" t="s">
        <v>40</v>
      </c>
      <c r="O16" s="45" t="s">
        <v>226</v>
      </c>
      <c r="P16" s="46" t="s">
        <v>227</v>
      </c>
    </row>
    <row r="17" spans="1:16" ht="12.75" customHeight="1" thickBot="1" x14ac:dyDescent="0.25">
      <c r="A17" s="34" t="str">
        <f t="shared" si="0"/>
        <v> VSSC 60.19 </v>
      </c>
      <c r="B17" s="4" t="str">
        <f t="shared" si="1"/>
        <v>I</v>
      </c>
      <c r="C17" s="34">
        <f t="shared" si="2"/>
        <v>45308.3</v>
      </c>
      <c r="D17" s="17" t="str">
        <f t="shared" si="3"/>
        <v>vis</v>
      </c>
      <c r="E17" s="42">
        <f>VLOOKUP(C17,Active!C$21:E$973,3,FALSE)</f>
        <v>99.023722627737229</v>
      </c>
      <c r="F17" s="4" t="s">
        <v>40</v>
      </c>
      <c r="G17" s="17" t="str">
        <f t="shared" si="4"/>
        <v>45308.3</v>
      </c>
      <c r="H17" s="34">
        <f t="shared" si="5"/>
        <v>99</v>
      </c>
      <c r="I17" s="43" t="s">
        <v>231</v>
      </c>
      <c r="J17" s="44" t="s">
        <v>232</v>
      </c>
      <c r="K17" s="43">
        <v>99</v>
      </c>
      <c r="L17" s="43" t="s">
        <v>233</v>
      </c>
      <c r="M17" s="44" t="s">
        <v>83</v>
      </c>
      <c r="N17" s="44"/>
      <c r="O17" s="45" t="s">
        <v>221</v>
      </c>
      <c r="P17" s="45" t="s">
        <v>222</v>
      </c>
    </row>
    <row r="18" spans="1:16" ht="12.75" customHeight="1" thickBot="1" x14ac:dyDescent="0.25">
      <c r="A18" s="34" t="str">
        <f t="shared" si="0"/>
        <v>BAVM 36 </v>
      </c>
      <c r="B18" s="4" t="str">
        <f t="shared" si="1"/>
        <v>II</v>
      </c>
      <c r="C18" s="34">
        <f t="shared" si="2"/>
        <v>45393.55</v>
      </c>
      <c r="D18" s="17" t="str">
        <f t="shared" si="3"/>
        <v>vis</v>
      </c>
      <c r="E18" s="42">
        <f>VLOOKUP(C18,Active!C$21:E$973,3,FALSE)</f>
        <v>99.455849553933504</v>
      </c>
      <c r="F18" s="4" t="s">
        <v>40</v>
      </c>
      <c r="G18" s="17" t="str">
        <f t="shared" si="4"/>
        <v>45393.55</v>
      </c>
      <c r="H18" s="34">
        <f t="shared" si="5"/>
        <v>99.5</v>
      </c>
      <c r="I18" s="43" t="s">
        <v>234</v>
      </c>
      <c r="J18" s="44" t="s">
        <v>235</v>
      </c>
      <c r="K18" s="43">
        <v>99.5</v>
      </c>
      <c r="L18" s="43" t="s">
        <v>236</v>
      </c>
      <c r="M18" s="44" t="s">
        <v>170</v>
      </c>
      <c r="N18" s="44" t="s">
        <v>30</v>
      </c>
      <c r="O18" s="45" t="s">
        <v>226</v>
      </c>
      <c r="P18" s="46" t="s">
        <v>227</v>
      </c>
    </row>
    <row r="19" spans="1:16" ht="12.75" customHeight="1" thickBot="1" x14ac:dyDescent="0.25">
      <c r="A19" s="34" t="str">
        <f t="shared" si="0"/>
        <v>BAVM 36 </v>
      </c>
      <c r="B19" s="4" t="str">
        <f t="shared" si="1"/>
        <v>II</v>
      </c>
      <c r="C19" s="34">
        <f t="shared" si="2"/>
        <v>45393.75</v>
      </c>
      <c r="D19" s="17" t="str">
        <f t="shared" si="3"/>
        <v>vis</v>
      </c>
      <c r="E19" s="42">
        <f>VLOOKUP(C19,Active!C$21:E$973,3,FALSE)</f>
        <v>99.456863341443622</v>
      </c>
      <c r="F19" s="4" t="s">
        <v>40</v>
      </c>
      <c r="G19" s="17" t="str">
        <f t="shared" si="4"/>
        <v>45393.75</v>
      </c>
      <c r="H19" s="34">
        <f t="shared" si="5"/>
        <v>99.5</v>
      </c>
      <c r="I19" s="43" t="s">
        <v>237</v>
      </c>
      <c r="J19" s="44" t="s">
        <v>238</v>
      </c>
      <c r="K19" s="43">
        <v>99.5</v>
      </c>
      <c r="L19" s="43" t="s">
        <v>239</v>
      </c>
      <c r="M19" s="44" t="s">
        <v>170</v>
      </c>
      <c r="N19" s="44" t="s">
        <v>40</v>
      </c>
      <c r="O19" s="45" t="s">
        <v>226</v>
      </c>
      <c r="P19" s="46" t="s">
        <v>227</v>
      </c>
    </row>
    <row r="20" spans="1:16" ht="12.75" customHeight="1" thickBot="1" x14ac:dyDescent="0.25">
      <c r="A20" s="34" t="str">
        <f t="shared" si="0"/>
        <v>BAVM 38 </v>
      </c>
      <c r="B20" s="4" t="str">
        <f t="shared" si="1"/>
        <v>I</v>
      </c>
      <c r="C20" s="34">
        <f t="shared" si="2"/>
        <v>45498.7</v>
      </c>
      <c r="D20" s="17" t="str">
        <f t="shared" si="3"/>
        <v>vis</v>
      </c>
      <c r="E20" s="42">
        <f>VLOOKUP(C20,Active!C$21:E$973,3,FALSE)</f>
        <v>99.988848337388461</v>
      </c>
      <c r="F20" s="4" t="s">
        <v>40</v>
      </c>
      <c r="G20" s="17" t="str">
        <f t="shared" si="4"/>
        <v>45498.70</v>
      </c>
      <c r="H20" s="34">
        <f t="shared" si="5"/>
        <v>100</v>
      </c>
      <c r="I20" s="43" t="s">
        <v>240</v>
      </c>
      <c r="J20" s="44" t="s">
        <v>241</v>
      </c>
      <c r="K20" s="43">
        <v>100</v>
      </c>
      <c r="L20" s="43" t="s">
        <v>242</v>
      </c>
      <c r="M20" s="44" t="s">
        <v>170</v>
      </c>
      <c r="N20" s="44" t="s">
        <v>243</v>
      </c>
      <c r="O20" s="45" t="s">
        <v>226</v>
      </c>
      <c r="P20" s="46" t="s">
        <v>244</v>
      </c>
    </row>
    <row r="21" spans="1:16" ht="12.75" customHeight="1" thickBot="1" x14ac:dyDescent="0.25">
      <c r="A21" s="34" t="str">
        <f t="shared" si="0"/>
        <v>BAVM 38 </v>
      </c>
      <c r="B21" s="4" t="str">
        <f t="shared" si="1"/>
        <v>I</v>
      </c>
      <c r="C21" s="34">
        <f t="shared" si="2"/>
        <v>45498.7</v>
      </c>
      <c r="D21" s="17" t="str">
        <f t="shared" si="3"/>
        <v>vis</v>
      </c>
      <c r="E21" s="42">
        <f>VLOOKUP(C21,Active!C$21:E$973,3,FALSE)</f>
        <v>99.988848337388461</v>
      </c>
      <c r="F21" s="4" t="s">
        <v>40</v>
      </c>
      <c r="G21" s="17" t="str">
        <f t="shared" si="4"/>
        <v>45498.7</v>
      </c>
      <c r="H21" s="34">
        <f t="shared" si="5"/>
        <v>100</v>
      </c>
      <c r="I21" s="43" t="s">
        <v>245</v>
      </c>
      <c r="J21" s="44" t="s">
        <v>241</v>
      </c>
      <c r="K21" s="43">
        <v>100</v>
      </c>
      <c r="L21" s="43" t="s">
        <v>246</v>
      </c>
      <c r="M21" s="44" t="s">
        <v>170</v>
      </c>
      <c r="N21" s="44" t="s">
        <v>30</v>
      </c>
      <c r="O21" s="45" t="s">
        <v>226</v>
      </c>
      <c r="P21" s="46" t="s">
        <v>244</v>
      </c>
    </row>
    <row r="22" spans="1:16" ht="12.75" customHeight="1" thickBot="1" x14ac:dyDescent="0.25">
      <c r="A22" s="34" t="str">
        <f t="shared" si="0"/>
        <v> BBS 100 </v>
      </c>
      <c r="B22" s="4" t="str">
        <f t="shared" si="1"/>
        <v>I</v>
      </c>
      <c r="C22" s="34">
        <f t="shared" si="2"/>
        <v>48657.68</v>
      </c>
      <c r="D22" s="17" t="str">
        <f t="shared" si="3"/>
        <v>vis</v>
      </c>
      <c r="E22" s="42">
        <f>VLOOKUP(C22,Active!C$21:E$973,3,FALSE)</f>
        <v>116.00152068126521</v>
      </c>
      <c r="F22" s="4" t="s">
        <v>40</v>
      </c>
      <c r="G22" s="17" t="str">
        <f t="shared" si="4"/>
        <v>48657.68</v>
      </c>
      <c r="H22" s="34">
        <f t="shared" si="5"/>
        <v>116</v>
      </c>
      <c r="I22" s="43" t="s">
        <v>247</v>
      </c>
      <c r="J22" s="44" t="s">
        <v>248</v>
      </c>
      <c r="K22" s="43">
        <v>116</v>
      </c>
      <c r="L22" s="43" t="s">
        <v>249</v>
      </c>
      <c r="M22" s="44" t="s">
        <v>170</v>
      </c>
      <c r="N22" s="44" t="s">
        <v>171</v>
      </c>
      <c r="O22" s="45" t="s">
        <v>200</v>
      </c>
      <c r="P22" s="45" t="s">
        <v>250</v>
      </c>
    </row>
    <row r="23" spans="1:16" ht="12.75" customHeight="1" thickBot="1" x14ac:dyDescent="0.25">
      <c r="A23" s="34" t="str">
        <f t="shared" si="0"/>
        <v> BBS 104 </v>
      </c>
      <c r="B23" s="4" t="str">
        <f t="shared" si="1"/>
        <v>I</v>
      </c>
      <c r="C23" s="34">
        <f t="shared" si="2"/>
        <v>49050.720000000001</v>
      </c>
      <c r="D23" s="17" t="str">
        <f t="shared" si="3"/>
        <v>vis</v>
      </c>
      <c r="E23" s="42">
        <f>VLOOKUP(C23,Active!C$21:E$973,3,FALSE)</f>
        <v>117.99381589618815</v>
      </c>
      <c r="F23" s="4" t="s">
        <v>40</v>
      </c>
      <c r="G23" s="17" t="str">
        <f t="shared" si="4"/>
        <v>49050.72</v>
      </c>
      <c r="H23" s="34">
        <f t="shared" si="5"/>
        <v>118</v>
      </c>
      <c r="I23" s="43" t="s">
        <v>251</v>
      </c>
      <c r="J23" s="44" t="s">
        <v>252</v>
      </c>
      <c r="K23" s="43">
        <v>118</v>
      </c>
      <c r="L23" s="43" t="s">
        <v>253</v>
      </c>
      <c r="M23" s="44" t="s">
        <v>170</v>
      </c>
      <c r="N23" s="44" t="s">
        <v>30</v>
      </c>
      <c r="O23" s="45" t="s">
        <v>200</v>
      </c>
      <c r="P23" s="45" t="s">
        <v>254</v>
      </c>
    </row>
    <row r="24" spans="1:16" ht="12.75" customHeight="1" thickBot="1" x14ac:dyDescent="0.25">
      <c r="A24" s="34" t="str">
        <f t="shared" si="0"/>
        <v>BAVM 101 </v>
      </c>
      <c r="B24" s="4" t="str">
        <f t="shared" si="1"/>
        <v>I</v>
      </c>
      <c r="C24" s="34">
        <f t="shared" si="2"/>
        <v>50037.5</v>
      </c>
      <c r="D24" s="17" t="str">
        <f t="shared" si="3"/>
        <v>vis</v>
      </c>
      <c r="E24" s="42">
        <f>VLOOKUP(C24,Active!C$21:E$973,3,FALSE)</f>
        <v>122.99574209245742</v>
      </c>
      <c r="F24" s="4" t="s">
        <v>40</v>
      </c>
      <c r="G24" s="17" t="str">
        <f t="shared" si="4"/>
        <v>50037.5</v>
      </c>
      <c r="H24" s="34">
        <f t="shared" si="5"/>
        <v>123</v>
      </c>
      <c r="I24" s="43" t="s">
        <v>255</v>
      </c>
      <c r="J24" s="44" t="s">
        <v>256</v>
      </c>
      <c r="K24" s="43">
        <v>123</v>
      </c>
      <c r="L24" s="43" t="s">
        <v>257</v>
      </c>
      <c r="M24" s="44" t="s">
        <v>83</v>
      </c>
      <c r="N24" s="44"/>
      <c r="O24" s="45" t="s">
        <v>258</v>
      </c>
      <c r="P24" s="46" t="s">
        <v>259</v>
      </c>
    </row>
    <row r="25" spans="1:16" ht="12.75" customHeight="1" thickBot="1" x14ac:dyDescent="0.25">
      <c r="A25" s="34" t="str">
        <f t="shared" si="0"/>
        <v>BAVM 113 </v>
      </c>
      <c r="B25" s="4" t="str">
        <f t="shared" si="1"/>
        <v>I</v>
      </c>
      <c r="C25" s="34">
        <f t="shared" si="2"/>
        <v>50828.800000000003</v>
      </c>
      <c r="D25" s="17" t="str">
        <f t="shared" si="3"/>
        <v>vis</v>
      </c>
      <c r="E25" s="42">
        <f>VLOOKUP(C25,Active!C$21:E$973,3,FALSE)</f>
        <v>127.00679237631793</v>
      </c>
      <c r="F25" s="4" t="s">
        <v>40</v>
      </c>
      <c r="G25" s="17" t="str">
        <f t="shared" si="4"/>
        <v>50828.80</v>
      </c>
      <c r="H25" s="34">
        <f t="shared" si="5"/>
        <v>127</v>
      </c>
      <c r="I25" s="43" t="s">
        <v>260</v>
      </c>
      <c r="J25" s="44" t="s">
        <v>261</v>
      </c>
      <c r="K25" s="43">
        <v>127</v>
      </c>
      <c r="L25" s="43" t="s">
        <v>262</v>
      </c>
      <c r="M25" s="44" t="s">
        <v>83</v>
      </c>
      <c r="N25" s="44"/>
      <c r="O25" s="45" t="s">
        <v>263</v>
      </c>
      <c r="P25" s="46" t="s">
        <v>264</v>
      </c>
    </row>
    <row r="26" spans="1:16" ht="12.75" customHeight="1" thickBot="1" x14ac:dyDescent="0.25">
      <c r="A26" s="34" t="str">
        <f t="shared" si="0"/>
        <v>IBVS 5931 </v>
      </c>
      <c r="B26" s="4" t="str">
        <f t="shared" si="1"/>
        <v>I</v>
      </c>
      <c r="C26" s="34">
        <f t="shared" si="2"/>
        <v>54575.783000000003</v>
      </c>
      <c r="D26" s="17" t="str">
        <f t="shared" si="3"/>
        <v>vis</v>
      </c>
      <c r="E26" s="42">
        <f>VLOOKUP(C26,Active!C$21:E$973,3,FALSE)</f>
        <v>146.00001520681266</v>
      </c>
      <c r="F26" s="4" t="s">
        <v>40</v>
      </c>
      <c r="G26" s="17" t="str">
        <f t="shared" si="4"/>
        <v>54575.783</v>
      </c>
      <c r="H26" s="34">
        <f t="shared" si="5"/>
        <v>146</v>
      </c>
      <c r="I26" s="43" t="s">
        <v>273</v>
      </c>
      <c r="J26" s="44" t="s">
        <v>274</v>
      </c>
      <c r="K26" s="43">
        <v>146</v>
      </c>
      <c r="L26" s="43" t="s">
        <v>275</v>
      </c>
      <c r="M26" s="44" t="s">
        <v>276</v>
      </c>
      <c r="N26" s="44" t="s">
        <v>40</v>
      </c>
      <c r="O26" s="45" t="s">
        <v>277</v>
      </c>
      <c r="P26" s="46" t="s">
        <v>278</v>
      </c>
    </row>
    <row r="27" spans="1:16" ht="12.75" customHeight="1" thickBot="1" x14ac:dyDescent="0.25">
      <c r="A27" s="34" t="str">
        <f t="shared" si="0"/>
        <v> AN 255.58 </v>
      </c>
      <c r="B27" s="4" t="str">
        <f t="shared" si="1"/>
        <v>I</v>
      </c>
      <c r="C27" s="34">
        <f t="shared" si="2"/>
        <v>19255</v>
      </c>
      <c r="D27" s="17" t="str">
        <f t="shared" si="3"/>
        <v>vis</v>
      </c>
      <c r="E27" s="42">
        <f>VLOOKUP(C27,Active!C$21:E$973,3,FALSE)</f>
        <v>-33.038828061638284</v>
      </c>
      <c r="F27" s="4" t="s">
        <v>40</v>
      </c>
      <c r="G27" s="17" t="str">
        <f t="shared" si="4"/>
        <v>19255.0</v>
      </c>
      <c r="H27" s="34">
        <f t="shared" si="5"/>
        <v>-33</v>
      </c>
      <c r="I27" s="43" t="s">
        <v>70</v>
      </c>
      <c r="J27" s="44" t="s">
        <v>71</v>
      </c>
      <c r="K27" s="43">
        <v>-33</v>
      </c>
      <c r="L27" s="43" t="s">
        <v>72</v>
      </c>
      <c r="M27" s="44" t="s">
        <v>73</v>
      </c>
      <c r="N27" s="44"/>
      <c r="O27" s="45" t="s">
        <v>74</v>
      </c>
      <c r="P27" s="45" t="s">
        <v>75</v>
      </c>
    </row>
    <row r="28" spans="1:16" ht="12.75" customHeight="1" thickBot="1" x14ac:dyDescent="0.25">
      <c r="A28" s="34" t="str">
        <f t="shared" si="0"/>
        <v> AN 255.58 </v>
      </c>
      <c r="B28" s="4" t="str">
        <f t="shared" si="1"/>
        <v>I</v>
      </c>
      <c r="C28" s="34">
        <f t="shared" si="2"/>
        <v>25567</v>
      </c>
      <c r="D28" s="17" t="str">
        <f t="shared" si="3"/>
        <v>vis</v>
      </c>
      <c r="E28" s="42">
        <f>VLOOKUP(C28,Active!C$21:E$973,3,FALSE)</f>
        <v>-1.0436942416869497</v>
      </c>
      <c r="F28" s="4" t="s">
        <v>40</v>
      </c>
      <c r="G28" s="17" t="str">
        <f t="shared" si="4"/>
        <v>25567.0</v>
      </c>
      <c r="H28" s="34">
        <f t="shared" si="5"/>
        <v>-1</v>
      </c>
      <c r="I28" s="43" t="s">
        <v>76</v>
      </c>
      <c r="J28" s="44" t="s">
        <v>77</v>
      </c>
      <c r="K28" s="43">
        <v>-1</v>
      </c>
      <c r="L28" s="43" t="s">
        <v>78</v>
      </c>
      <c r="M28" s="44" t="s">
        <v>73</v>
      </c>
      <c r="N28" s="44"/>
      <c r="O28" s="45" t="s">
        <v>79</v>
      </c>
      <c r="P28" s="45" t="s">
        <v>75</v>
      </c>
    </row>
    <row r="29" spans="1:16" ht="12.75" customHeight="1" thickBot="1" x14ac:dyDescent="0.25">
      <c r="A29" s="34" t="str">
        <f t="shared" si="0"/>
        <v> AN 255.58 </v>
      </c>
      <c r="B29" s="4" t="str">
        <f t="shared" si="1"/>
        <v>I</v>
      </c>
      <c r="C29" s="34">
        <f t="shared" si="2"/>
        <v>25775.4</v>
      </c>
      <c r="D29" s="17" t="str">
        <f t="shared" si="3"/>
        <v>vis</v>
      </c>
      <c r="E29" s="42">
        <f>VLOOKUP(C29,Active!C$21:E$973,3,FALSE)</f>
        <v>1.2672343876723439E-2</v>
      </c>
      <c r="F29" s="4" t="s">
        <v>40</v>
      </c>
      <c r="G29" s="17" t="str">
        <f t="shared" si="4"/>
        <v>25775.4</v>
      </c>
      <c r="H29" s="34">
        <f t="shared" si="5"/>
        <v>0</v>
      </c>
      <c r="I29" s="43" t="s">
        <v>80</v>
      </c>
      <c r="J29" s="44" t="s">
        <v>81</v>
      </c>
      <c r="K29" s="43">
        <v>0</v>
      </c>
      <c r="L29" s="43" t="s">
        <v>82</v>
      </c>
      <c r="M29" s="44" t="s">
        <v>83</v>
      </c>
      <c r="N29" s="44"/>
      <c r="O29" s="45" t="s">
        <v>84</v>
      </c>
      <c r="P29" s="45" t="s">
        <v>75</v>
      </c>
    </row>
    <row r="30" spans="1:16" ht="12.75" customHeight="1" thickBot="1" x14ac:dyDescent="0.25">
      <c r="A30" s="34" t="str">
        <f t="shared" si="0"/>
        <v> AN 255.58 </v>
      </c>
      <c r="B30" s="4" t="str">
        <f t="shared" si="1"/>
        <v>I</v>
      </c>
      <c r="C30" s="34">
        <f t="shared" si="2"/>
        <v>26957.4</v>
      </c>
      <c r="D30" s="17" t="str">
        <f t="shared" si="3"/>
        <v>vis</v>
      </c>
      <c r="E30" s="42">
        <f>VLOOKUP(C30,Active!C$21:E$973,3,FALSE)</f>
        <v>6.0041565287915653</v>
      </c>
      <c r="F30" s="4" t="s">
        <v>40</v>
      </c>
      <c r="G30" s="17" t="str">
        <f t="shared" si="4"/>
        <v>26957.4</v>
      </c>
      <c r="H30" s="34">
        <f t="shared" si="5"/>
        <v>6</v>
      </c>
      <c r="I30" s="43" t="s">
        <v>85</v>
      </c>
      <c r="J30" s="44" t="s">
        <v>86</v>
      </c>
      <c r="K30" s="43">
        <v>6</v>
      </c>
      <c r="L30" s="43" t="s">
        <v>87</v>
      </c>
      <c r="M30" s="44" t="s">
        <v>83</v>
      </c>
      <c r="N30" s="44"/>
      <c r="O30" s="45" t="s">
        <v>84</v>
      </c>
      <c r="P30" s="45" t="s">
        <v>75</v>
      </c>
    </row>
    <row r="31" spans="1:16" ht="12.75" customHeight="1" thickBot="1" x14ac:dyDescent="0.25">
      <c r="A31" s="34" t="str">
        <f t="shared" si="0"/>
        <v> HB 917.7 </v>
      </c>
      <c r="B31" s="4" t="str">
        <f t="shared" si="1"/>
        <v>I</v>
      </c>
      <c r="C31" s="34">
        <f t="shared" si="2"/>
        <v>27152.7</v>
      </c>
      <c r="D31" s="17" t="str">
        <f t="shared" si="3"/>
        <v>vis</v>
      </c>
      <c r="E31" s="42">
        <f>VLOOKUP(C31,Active!C$21:E$973,3,FALSE)</f>
        <v>6.994120032441197</v>
      </c>
      <c r="F31" s="4" t="s">
        <v>40</v>
      </c>
      <c r="G31" s="17" t="str">
        <f t="shared" si="4"/>
        <v>27152.7</v>
      </c>
      <c r="H31" s="34">
        <f t="shared" si="5"/>
        <v>7</v>
      </c>
      <c r="I31" s="43" t="s">
        <v>88</v>
      </c>
      <c r="J31" s="44" t="s">
        <v>89</v>
      </c>
      <c r="K31" s="43">
        <v>7</v>
      </c>
      <c r="L31" s="43" t="s">
        <v>90</v>
      </c>
      <c r="M31" s="44" t="s">
        <v>69</v>
      </c>
      <c r="N31" s="44"/>
      <c r="O31" s="45" t="s">
        <v>91</v>
      </c>
      <c r="P31" s="45" t="s">
        <v>92</v>
      </c>
    </row>
    <row r="32" spans="1:16" ht="12.75" customHeight="1" thickBot="1" x14ac:dyDescent="0.25">
      <c r="A32" s="34" t="str">
        <f t="shared" si="0"/>
        <v> AN 255.58 </v>
      </c>
      <c r="B32" s="4" t="str">
        <f t="shared" si="1"/>
        <v>I</v>
      </c>
      <c r="C32" s="34">
        <f t="shared" si="2"/>
        <v>27154.7</v>
      </c>
      <c r="D32" s="17" t="str">
        <f t="shared" si="3"/>
        <v>vis</v>
      </c>
      <c r="E32" s="42">
        <f>VLOOKUP(C32,Active!C$21:E$973,3,FALSE)</f>
        <v>7.0042579075425753</v>
      </c>
      <c r="F32" s="4" t="s">
        <v>40</v>
      </c>
      <c r="G32" s="17" t="str">
        <f t="shared" si="4"/>
        <v>27154.7</v>
      </c>
      <c r="H32" s="34">
        <f t="shared" si="5"/>
        <v>7</v>
      </c>
      <c r="I32" s="43" t="s">
        <v>93</v>
      </c>
      <c r="J32" s="44" t="s">
        <v>94</v>
      </c>
      <c r="K32" s="43">
        <v>7</v>
      </c>
      <c r="L32" s="43" t="s">
        <v>87</v>
      </c>
      <c r="M32" s="44" t="s">
        <v>83</v>
      </c>
      <c r="N32" s="44"/>
      <c r="O32" s="45" t="s">
        <v>84</v>
      </c>
      <c r="P32" s="45" t="s">
        <v>75</v>
      </c>
    </row>
    <row r="33" spans="1:16" ht="12.75" customHeight="1" thickBot="1" x14ac:dyDescent="0.25">
      <c r="A33" s="34" t="str">
        <f t="shared" si="0"/>
        <v> AN 255.58 </v>
      </c>
      <c r="B33" s="4" t="str">
        <f t="shared" si="1"/>
        <v>I</v>
      </c>
      <c r="C33" s="34">
        <f t="shared" si="2"/>
        <v>27352.2</v>
      </c>
      <c r="D33" s="17" t="str">
        <f t="shared" si="3"/>
        <v>vis</v>
      </c>
      <c r="E33" s="42">
        <f>VLOOKUP(C33,Active!C$21:E$973,3,FALSE)</f>
        <v>8.0053730738037263</v>
      </c>
      <c r="F33" s="4" t="s">
        <v>40</v>
      </c>
      <c r="G33" s="17" t="str">
        <f t="shared" si="4"/>
        <v>27352.2</v>
      </c>
      <c r="H33" s="34">
        <f t="shared" si="5"/>
        <v>8</v>
      </c>
      <c r="I33" s="43" t="s">
        <v>95</v>
      </c>
      <c r="J33" s="44" t="s">
        <v>96</v>
      </c>
      <c r="K33" s="43">
        <v>8</v>
      </c>
      <c r="L33" s="43" t="s">
        <v>97</v>
      </c>
      <c r="M33" s="44" t="s">
        <v>83</v>
      </c>
      <c r="N33" s="44"/>
      <c r="O33" s="45" t="s">
        <v>84</v>
      </c>
      <c r="P33" s="45" t="s">
        <v>75</v>
      </c>
    </row>
    <row r="34" spans="1:16" ht="12.75" customHeight="1" thickBot="1" x14ac:dyDescent="0.25">
      <c r="A34" s="34" t="str">
        <f t="shared" si="0"/>
        <v> AN 255.58 </v>
      </c>
      <c r="B34" s="4" t="str">
        <f t="shared" si="1"/>
        <v>I</v>
      </c>
      <c r="C34" s="34">
        <f t="shared" si="2"/>
        <v>27550.799999999999</v>
      </c>
      <c r="D34" s="17" t="str">
        <f t="shared" si="3"/>
        <v>vis</v>
      </c>
      <c r="E34" s="42">
        <f>VLOOKUP(C34,Active!C$21:E$973,3,FALSE)</f>
        <v>9.012064071370629</v>
      </c>
      <c r="F34" s="4" t="s">
        <v>40</v>
      </c>
      <c r="G34" s="17" t="str">
        <f t="shared" si="4"/>
        <v>27550.8</v>
      </c>
      <c r="H34" s="34">
        <f t="shared" si="5"/>
        <v>9</v>
      </c>
      <c r="I34" s="43" t="s">
        <v>98</v>
      </c>
      <c r="J34" s="44" t="s">
        <v>99</v>
      </c>
      <c r="K34" s="43">
        <v>9</v>
      </c>
      <c r="L34" s="43" t="s">
        <v>100</v>
      </c>
      <c r="M34" s="44" t="s">
        <v>83</v>
      </c>
      <c r="N34" s="44"/>
      <c r="O34" s="45" t="s">
        <v>84</v>
      </c>
      <c r="P34" s="45" t="s">
        <v>75</v>
      </c>
    </row>
    <row r="35" spans="1:16" ht="12.75" customHeight="1" thickBot="1" x14ac:dyDescent="0.25">
      <c r="A35" s="34" t="str">
        <f t="shared" si="0"/>
        <v> AN 255.58 </v>
      </c>
      <c r="B35" s="4" t="str">
        <f t="shared" si="1"/>
        <v>I</v>
      </c>
      <c r="C35" s="34">
        <f t="shared" si="2"/>
        <v>27746.400000000001</v>
      </c>
      <c r="D35" s="17" t="str">
        <f t="shared" si="3"/>
        <v>vis</v>
      </c>
      <c r="E35" s="42">
        <f>VLOOKUP(C35,Active!C$21:E$973,3,FALSE)</f>
        <v>10.003548256285482</v>
      </c>
      <c r="F35" s="4" t="s">
        <v>40</v>
      </c>
      <c r="G35" s="17" t="str">
        <f t="shared" si="4"/>
        <v>27746.4</v>
      </c>
      <c r="H35" s="34">
        <f t="shared" si="5"/>
        <v>10</v>
      </c>
      <c r="I35" s="43" t="s">
        <v>101</v>
      </c>
      <c r="J35" s="44" t="s">
        <v>102</v>
      </c>
      <c r="K35" s="43">
        <v>10</v>
      </c>
      <c r="L35" s="43" t="s">
        <v>103</v>
      </c>
      <c r="M35" s="44" t="s">
        <v>83</v>
      </c>
      <c r="N35" s="44"/>
      <c r="O35" s="45" t="s">
        <v>84</v>
      </c>
      <c r="P35" s="45" t="s">
        <v>75</v>
      </c>
    </row>
    <row r="36" spans="1:16" ht="12.75" customHeight="1" thickBot="1" x14ac:dyDescent="0.25">
      <c r="A36" s="34" t="str">
        <f t="shared" si="0"/>
        <v> AN 280.267 </v>
      </c>
      <c r="B36" s="4" t="str">
        <f t="shared" si="1"/>
        <v>I</v>
      </c>
      <c r="C36" s="34">
        <f t="shared" si="2"/>
        <v>27941.5</v>
      </c>
      <c r="D36" s="17" t="str">
        <f t="shared" si="3"/>
        <v>vis</v>
      </c>
      <c r="E36" s="42">
        <f>VLOOKUP(C36,Active!C$21:E$973,3,FALSE)</f>
        <v>10.992497972424973</v>
      </c>
      <c r="F36" s="4" t="s">
        <v>40</v>
      </c>
      <c r="G36" s="17" t="str">
        <f t="shared" si="4"/>
        <v>27941.5</v>
      </c>
      <c r="H36" s="34">
        <f t="shared" si="5"/>
        <v>11</v>
      </c>
      <c r="I36" s="43" t="s">
        <v>104</v>
      </c>
      <c r="J36" s="44" t="s">
        <v>105</v>
      </c>
      <c r="K36" s="43">
        <v>11</v>
      </c>
      <c r="L36" s="43" t="s">
        <v>106</v>
      </c>
      <c r="M36" s="44" t="s">
        <v>83</v>
      </c>
      <c r="N36" s="44"/>
      <c r="O36" s="45" t="s">
        <v>84</v>
      </c>
      <c r="P36" s="45" t="s">
        <v>107</v>
      </c>
    </row>
    <row r="37" spans="1:16" ht="12.75" customHeight="1" thickBot="1" x14ac:dyDescent="0.25">
      <c r="A37" s="34" t="str">
        <f t="shared" si="0"/>
        <v> AN 280.267 </v>
      </c>
      <c r="B37" s="4" t="str">
        <f t="shared" si="1"/>
        <v>I</v>
      </c>
      <c r="C37" s="34">
        <f t="shared" si="2"/>
        <v>28139.8</v>
      </c>
      <c r="D37" s="17" t="str">
        <f t="shared" si="3"/>
        <v>vis</v>
      </c>
      <c r="E37" s="42">
        <f>VLOOKUP(C37,Active!C$21:E$973,3,FALSE)</f>
        <v>11.997668288726672</v>
      </c>
      <c r="F37" s="4" t="s">
        <v>40</v>
      </c>
      <c r="G37" s="17" t="str">
        <f t="shared" si="4"/>
        <v>28139.8</v>
      </c>
      <c r="H37" s="34">
        <f t="shared" si="5"/>
        <v>12</v>
      </c>
      <c r="I37" s="43" t="s">
        <v>108</v>
      </c>
      <c r="J37" s="44" t="s">
        <v>109</v>
      </c>
      <c r="K37" s="43">
        <v>12</v>
      </c>
      <c r="L37" s="43" t="s">
        <v>110</v>
      </c>
      <c r="M37" s="44" t="s">
        <v>83</v>
      </c>
      <c r="N37" s="44"/>
      <c r="O37" s="45" t="s">
        <v>84</v>
      </c>
      <c r="P37" s="45" t="s">
        <v>107</v>
      </c>
    </row>
    <row r="38" spans="1:16" ht="12.75" customHeight="1" thickBot="1" x14ac:dyDescent="0.25">
      <c r="A38" s="34" t="str">
        <f t="shared" si="0"/>
        <v> AN 280.267 </v>
      </c>
      <c r="B38" s="4" t="str">
        <f t="shared" si="1"/>
        <v>I</v>
      </c>
      <c r="C38" s="34">
        <f t="shared" si="2"/>
        <v>28337.5</v>
      </c>
      <c r="D38" s="17" t="str">
        <f t="shared" si="3"/>
        <v>vis</v>
      </c>
      <c r="E38" s="42">
        <f>VLOOKUP(C38,Active!C$21:E$973,3,FALSE)</f>
        <v>12.999797242497966</v>
      </c>
      <c r="F38" s="4" t="s">
        <v>40</v>
      </c>
      <c r="G38" s="17" t="str">
        <f t="shared" si="4"/>
        <v>28337.5</v>
      </c>
      <c r="H38" s="34">
        <f t="shared" si="5"/>
        <v>13</v>
      </c>
      <c r="I38" s="43" t="s">
        <v>111</v>
      </c>
      <c r="J38" s="44" t="s">
        <v>112</v>
      </c>
      <c r="K38" s="43">
        <v>13</v>
      </c>
      <c r="L38" s="43" t="s">
        <v>113</v>
      </c>
      <c r="M38" s="44" t="s">
        <v>83</v>
      </c>
      <c r="N38" s="44"/>
      <c r="O38" s="45" t="s">
        <v>84</v>
      </c>
      <c r="P38" s="45" t="s">
        <v>107</v>
      </c>
    </row>
    <row r="39" spans="1:16" ht="12.75" customHeight="1" thickBot="1" x14ac:dyDescent="0.25">
      <c r="A39" s="34" t="str">
        <f t="shared" si="0"/>
        <v> AN 280.267 </v>
      </c>
      <c r="B39" s="4" t="str">
        <f t="shared" si="1"/>
        <v>I</v>
      </c>
      <c r="C39" s="34">
        <f t="shared" si="2"/>
        <v>28532.400000000001</v>
      </c>
      <c r="D39" s="17" t="str">
        <f t="shared" si="3"/>
        <v>vis</v>
      </c>
      <c r="E39" s="42">
        <f>VLOOKUP(C39,Active!C$21:E$973,3,FALSE)</f>
        <v>13.987733171127331</v>
      </c>
      <c r="F39" s="4" t="s">
        <v>40</v>
      </c>
      <c r="G39" s="17" t="str">
        <f t="shared" si="4"/>
        <v>28532.4</v>
      </c>
      <c r="H39" s="34">
        <f t="shared" si="5"/>
        <v>14</v>
      </c>
      <c r="I39" s="43" t="s">
        <v>114</v>
      </c>
      <c r="J39" s="44" t="s">
        <v>115</v>
      </c>
      <c r="K39" s="43">
        <v>14</v>
      </c>
      <c r="L39" s="43" t="s">
        <v>116</v>
      </c>
      <c r="M39" s="44" t="s">
        <v>83</v>
      </c>
      <c r="N39" s="44"/>
      <c r="O39" s="45" t="s">
        <v>84</v>
      </c>
      <c r="P39" s="45" t="s">
        <v>107</v>
      </c>
    </row>
    <row r="40" spans="1:16" ht="12.75" customHeight="1" thickBot="1" x14ac:dyDescent="0.25">
      <c r="A40" s="34" t="str">
        <f t="shared" si="0"/>
        <v> AN 280.267 </v>
      </c>
      <c r="B40" s="4" t="str">
        <f t="shared" si="1"/>
        <v>I</v>
      </c>
      <c r="C40" s="34">
        <f t="shared" si="2"/>
        <v>28731.200000000001</v>
      </c>
      <c r="D40" s="17" t="str">
        <f t="shared" si="3"/>
        <v>vis</v>
      </c>
      <c r="E40" s="42">
        <f>VLOOKUP(C40,Active!C$21:E$973,3,FALSE)</f>
        <v>14.995437956204375</v>
      </c>
      <c r="F40" s="4" t="s">
        <v>40</v>
      </c>
      <c r="G40" s="17" t="str">
        <f t="shared" si="4"/>
        <v>28731.2</v>
      </c>
      <c r="H40" s="34">
        <f t="shared" si="5"/>
        <v>15</v>
      </c>
      <c r="I40" s="43" t="s">
        <v>117</v>
      </c>
      <c r="J40" s="44" t="s">
        <v>118</v>
      </c>
      <c r="K40" s="43">
        <v>15</v>
      </c>
      <c r="L40" s="43" t="s">
        <v>119</v>
      </c>
      <c r="M40" s="44" t="s">
        <v>83</v>
      </c>
      <c r="N40" s="44"/>
      <c r="O40" s="45" t="s">
        <v>84</v>
      </c>
      <c r="P40" s="45" t="s">
        <v>107</v>
      </c>
    </row>
    <row r="41" spans="1:16" ht="12.75" customHeight="1" thickBot="1" x14ac:dyDescent="0.25">
      <c r="A41" s="34" t="str">
        <f t="shared" si="0"/>
        <v> AN 280.267 </v>
      </c>
      <c r="B41" s="4" t="str">
        <f t="shared" si="1"/>
        <v>I</v>
      </c>
      <c r="C41" s="34">
        <f t="shared" si="2"/>
        <v>28927.8</v>
      </c>
      <c r="D41" s="17" t="str">
        <f t="shared" si="3"/>
        <v>vis</v>
      </c>
      <c r="E41" s="42">
        <f>VLOOKUP(C41,Active!C$21:E$973,3,FALSE)</f>
        <v>15.9919910786699</v>
      </c>
      <c r="F41" s="4" t="s">
        <v>40</v>
      </c>
      <c r="G41" s="17" t="str">
        <f t="shared" si="4"/>
        <v>28927.8</v>
      </c>
      <c r="H41" s="34">
        <f t="shared" si="5"/>
        <v>16</v>
      </c>
      <c r="I41" s="43" t="s">
        <v>120</v>
      </c>
      <c r="J41" s="44" t="s">
        <v>121</v>
      </c>
      <c r="K41" s="43">
        <v>16</v>
      </c>
      <c r="L41" s="43" t="s">
        <v>122</v>
      </c>
      <c r="M41" s="44" t="s">
        <v>83</v>
      </c>
      <c r="N41" s="44"/>
      <c r="O41" s="45" t="s">
        <v>84</v>
      </c>
      <c r="P41" s="45" t="s">
        <v>107</v>
      </c>
    </row>
    <row r="42" spans="1:16" ht="12.75" customHeight="1" thickBot="1" x14ac:dyDescent="0.25">
      <c r="A42" s="34" t="str">
        <f t="shared" si="0"/>
        <v> AN 280.267 </v>
      </c>
      <c r="B42" s="4" t="str">
        <f t="shared" si="1"/>
        <v>I</v>
      </c>
      <c r="C42" s="34">
        <f t="shared" si="2"/>
        <v>29321.9</v>
      </c>
      <c r="D42" s="17" t="str">
        <f t="shared" si="3"/>
        <v>vis</v>
      </c>
      <c r="E42" s="42">
        <f>VLOOKUP(C42,Active!C$21:E$973,3,FALSE)</f>
        <v>17.989659367396595</v>
      </c>
      <c r="F42" s="4" t="s">
        <v>40</v>
      </c>
      <c r="G42" s="17" t="str">
        <f t="shared" si="4"/>
        <v>29321.9</v>
      </c>
      <c r="H42" s="34">
        <f t="shared" si="5"/>
        <v>18</v>
      </c>
      <c r="I42" s="43" t="s">
        <v>123</v>
      </c>
      <c r="J42" s="44" t="s">
        <v>124</v>
      </c>
      <c r="K42" s="43">
        <v>18</v>
      </c>
      <c r="L42" s="43" t="s">
        <v>125</v>
      </c>
      <c r="M42" s="44" t="s">
        <v>83</v>
      </c>
      <c r="N42" s="44"/>
      <c r="O42" s="45" t="s">
        <v>84</v>
      </c>
      <c r="P42" s="45" t="s">
        <v>107</v>
      </c>
    </row>
    <row r="43" spans="1:16" ht="12.75" customHeight="1" thickBot="1" x14ac:dyDescent="0.25">
      <c r="A43" s="34" t="str">
        <f t="shared" ref="A43:A71" si="6">P43</f>
        <v> HA 113.72 </v>
      </c>
      <c r="B43" s="4" t="str">
        <f t="shared" ref="B43:B71" si="7">IF(H43=INT(H43),"I","II")</f>
        <v>I</v>
      </c>
      <c r="C43" s="34">
        <f t="shared" ref="C43:C71" si="8">1*G43</f>
        <v>29720.93</v>
      </c>
      <c r="D43" s="17" t="str">
        <f t="shared" ref="D43:D71" si="9">VLOOKUP(F43,I$1:J$5,2,FALSE)</f>
        <v>vis</v>
      </c>
      <c r="E43" s="42">
        <f>VLOOKUP(C43,Active!C$21:E$973,3,FALSE)</f>
        <v>20.012317518248167</v>
      </c>
      <c r="F43" s="4" t="s">
        <v>40</v>
      </c>
      <c r="G43" s="17" t="str">
        <f t="shared" ref="G43:G71" si="10">MID(I43,3,LEN(I43)-3)</f>
        <v>29720.93</v>
      </c>
      <c r="H43" s="34">
        <f t="shared" ref="H43:H71" si="11">1*K43</f>
        <v>20</v>
      </c>
      <c r="I43" s="43" t="s">
        <v>126</v>
      </c>
      <c r="J43" s="44" t="s">
        <v>127</v>
      </c>
      <c r="K43" s="43">
        <v>20</v>
      </c>
      <c r="L43" s="43" t="s">
        <v>128</v>
      </c>
      <c r="M43" s="44" t="s">
        <v>69</v>
      </c>
      <c r="N43" s="44"/>
      <c r="O43" s="45" t="s">
        <v>129</v>
      </c>
      <c r="P43" s="45" t="s">
        <v>130</v>
      </c>
    </row>
    <row r="44" spans="1:16" ht="12.75" customHeight="1" thickBot="1" x14ac:dyDescent="0.25">
      <c r="A44" s="34" t="str">
        <f t="shared" si="6"/>
        <v> AN 280.267 </v>
      </c>
      <c r="B44" s="4" t="str">
        <f t="shared" si="7"/>
        <v>I</v>
      </c>
      <c r="C44" s="34">
        <f t="shared" si="8"/>
        <v>32084</v>
      </c>
      <c r="D44" s="17" t="str">
        <f t="shared" si="9"/>
        <v>vis</v>
      </c>
      <c r="E44" s="42">
        <f>VLOOKUP(C44,Active!C$21:E$973,3,FALSE)</f>
        <v>31.990571776155711</v>
      </c>
      <c r="F44" s="4" t="s">
        <v>40</v>
      </c>
      <c r="G44" s="17" t="str">
        <f t="shared" si="10"/>
        <v>32084.0</v>
      </c>
      <c r="H44" s="34">
        <f t="shared" si="11"/>
        <v>32</v>
      </c>
      <c r="I44" s="43" t="s">
        <v>131</v>
      </c>
      <c r="J44" s="44" t="s">
        <v>132</v>
      </c>
      <c r="K44" s="43">
        <v>32</v>
      </c>
      <c r="L44" s="43" t="s">
        <v>133</v>
      </c>
      <c r="M44" s="44" t="s">
        <v>83</v>
      </c>
      <c r="N44" s="44"/>
      <c r="O44" s="45" t="s">
        <v>84</v>
      </c>
      <c r="P44" s="45" t="s">
        <v>107</v>
      </c>
    </row>
    <row r="45" spans="1:16" ht="12.75" customHeight="1" thickBot="1" x14ac:dyDescent="0.25">
      <c r="A45" s="34" t="str">
        <f t="shared" si="6"/>
        <v> AN 280.267 </v>
      </c>
      <c r="B45" s="4" t="str">
        <f t="shared" si="7"/>
        <v>I</v>
      </c>
      <c r="C45" s="34">
        <f t="shared" si="8"/>
        <v>32282.6</v>
      </c>
      <c r="D45" s="17" t="str">
        <f t="shared" si="9"/>
        <v>vis</v>
      </c>
      <c r="E45" s="42">
        <f>VLOOKUP(C45,Active!C$21:E$973,3,FALSE)</f>
        <v>32.997262773722611</v>
      </c>
      <c r="F45" s="4" t="s">
        <v>40</v>
      </c>
      <c r="G45" s="17" t="str">
        <f t="shared" si="10"/>
        <v>32282.6</v>
      </c>
      <c r="H45" s="34">
        <f t="shared" si="11"/>
        <v>33</v>
      </c>
      <c r="I45" s="43" t="s">
        <v>134</v>
      </c>
      <c r="J45" s="44" t="s">
        <v>135</v>
      </c>
      <c r="K45" s="43">
        <v>33</v>
      </c>
      <c r="L45" s="43" t="s">
        <v>110</v>
      </c>
      <c r="M45" s="44" t="s">
        <v>83</v>
      </c>
      <c r="N45" s="44"/>
      <c r="O45" s="45" t="s">
        <v>84</v>
      </c>
      <c r="P45" s="45" t="s">
        <v>107</v>
      </c>
    </row>
    <row r="46" spans="1:16" ht="12.75" customHeight="1" thickBot="1" x14ac:dyDescent="0.25">
      <c r="A46" s="34" t="str">
        <f t="shared" si="6"/>
        <v> AN 280.267 </v>
      </c>
      <c r="B46" s="4" t="str">
        <f t="shared" si="7"/>
        <v>I</v>
      </c>
      <c r="C46" s="34">
        <f t="shared" si="8"/>
        <v>32480.799999999999</v>
      </c>
      <c r="D46" s="17" t="str">
        <f t="shared" si="9"/>
        <v>vis</v>
      </c>
      <c r="E46" s="42">
        <f>VLOOKUP(C46,Active!C$21:E$973,3,FALSE)</f>
        <v>34.001926196269253</v>
      </c>
      <c r="F46" s="4" t="s">
        <v>40</v>
      </c>
      <c r="G46" s="17" t="str">
        <f t="shared" si="10"/>
        <v>32480.8</v>
      </c>
      <c r="H46" s="34">
        <f t="shared" si="11"/>
        <v>34</v>
      </c>
      <c r="I46" s="43" t="s">
        <v>136</v>
      </c>
      <c r="J46" s="44" t="s">
        <v>137</v>
      </c>
      <c r="K46" s="43">
        <v>34</v>
      </c>
      <c r="L46" s="43" t="s">
        <v>138</v>
      </c>
      <c r="M46" s="44" t="s">
        <v>83</v>
      </c>
      <c r="N46" s="44"/>
      <c r="O46" s="45" t="s">
        <v>84</v>
      </c>
      <c r="P46" s="45" t="s">
        <v>107</v>
      </c>
    </row>
    <row r="47" spans="1:16" ht="12.75" customHeight="1" thickBot="1" x14ac:dyDescent="0.25">
      <c r="A47" s="34" t="str">
        <f t="shared" si="6"/>
        <v> AN 280.267 </v>
      </c>
      <c r="B47" s="4" t="str">
        <f t="shared" si="7"/>
        <v>I</v>
      </c>
      <c r="C47" s="34">
        <f t="shared" si="8"/>
        <v>32677.8</v>
      </c>
      <c r="D47" s="17" t="str">
        <f t="shared" si="9"/>
        <v>vis</v>
      </c>
      <c r="E47" s="42">
        <f>VLOOKUP(C47,Active!C$21:E$973,3,FALSE)</f>
        <v>35.000506893755059</v>
      </c>
      <c r="F47" s="4" t="s">
        <v>40</v>
      </c>
      <c r="G47" s="17" t="str">
        <f t="shared" si="10"/>
        <v>32677.8</v>
      </c>
      <c r="H47" s="34">
        <f t="shared" si="11"/>
        <v>35</v>
      </c>
      <c r="I47" s="43" t="s">
        <v>139</v>
      </c>
      <c r="J47" s="44" t="s">
        <v>140</v>
      </c>
      <c r="K47" s="43">
        <v>35</v>
      </c>
      <c r="L47" s="43" t="s">
        <v>141</v>
      </c>
      <c r="M47" s="44" t="s">
        <v>83</v>
      </c>
      <c r="N47" s="44"/>
      <c r="O47" s="45" t="s">
        <v>84</v>
      </c>
      <c r="P47" s="45" t="s">
        <v>107</v>
      </c>
    </row>
    <row r="48" spans="1:16" ht="12.75" customHeight="1" thickBot="1" x14ac:dyDescent="0.25">
      <c r="A48" s="34" t="str">
        <f t="shared" si="6"/>
        <v> AN 280.267 </v>
      </c>
      <c r="B48" s="4" t="str">
        <f t="shared" si="7"/>
        <v>I</v>
      </c>
      <c r="C48" s="34">
        <f t="shared" si="8"/>
        <v>32875.300000000003</v>
      </c>
      <c r="D48" s="17" t="str">
        <f t="shared" si="9"/>
        <v>vis</v>
      </c>
      <c r="E48" s="42">
        <f>VLOOKUP(C48,Active!C$21:E$973,3,FALSE)</f>
        <v>36.001622060016224</v>
      </c>
      <c r="F48" s="4" t="s">
        <v>40</v>
      </c>
      <c r="G48" s="17" t="str">
        <f t="shared" si="10"/>
        <v>32875.3</v>
      </c>
      <c r="H48" s="34">
        <f t="shared" si="11"/>
        <v>36</v>
      </c>
      <c r="I48" s="43" t="s">
        <v>142</v>
      </c>
      <c r="J48" s="44" t="s">
        <v>143</v>
      </c>
      <c r="K48" s="43">
        <v>36</v>
      </c>
      <c r="L48" s="43" t="s">
        <v>144</v>
      </c>
      <c r="M48" s="44" t="s">
        <v>83</v>
      </c>
      <c r="N48" s="44"/>
      <c r="O48" s="45" t="s">
        <v>84</v>
      </c>
      <c r="P48" s="45" t="s">
        <v>107</v>
      </c>
    </row>
    <row r="49" spans="1:16" ht="12.75" customHeight="1" thickBot="1" x14ac:dyDescent="0.25">
      <c r="A49" s="34" t="str">
        <f t="shared" si="6"/>
        <v> AN 280.267 </v>
      </c>
      <c r="B49" s="4" t="str">
        <f t="shared" si="7"/>
        <v>I</v>
      </c>
      <c r="C49" s="34">
        <f t="shared" si="8"/>
        <v>33074.699999999997</v>
      </c>
      <c r="D49" s="17" t="str">
        <f t="shared" si="9"/>
        <v>vis</v>
      </c>
      <c r="E49" s="42">
        <f>VLOOKUP(C49,Active!C$21:E$973,3,FALSE)</f>
        <v>37.012368207623659</v>
      </c>
      <c r="F49" s="4" t="s">
        <v>40</v>
      </c>
      <c r="G49" s="17" t="str">
        <f t="shared" si="10"/>
        <v>33074.7</v>
      </c>
      <c r="H49" s="34">
        <f t="shared" si="11"/>
        <v>37</v>
      </c>
      <c r="I49" s="43" t="s">
        <v>145</v>
      </c>
      <c r="J49" s="44" t="s">
        <v>146</v>
      </c>
      <c r="K49" s="43">
        <v>37</v>
      </c>
      <c r="L49" s="43" t="s">
        <v>100</v>
      </c>
      <c r="M49" s="44" t="s">
        <v>83</v>
      </c>
      <c r="N49" s="44"/>
      <c r="O49" s="45" t="s">
        <v>84</v>
      </c>
      <c r="P49" s="45" t="s">
        <v>107</v>
      </c>
    </row>
    <row r="50" spans="1:16" ht="12.75" customHeight="1" thickBot="1" x14ac:dyDescent="0.25">
      <c r="A50" s="34" t="str">
        <f t="shared" si="6"/>
        <v> AN 280.267 </v>
      </c>
      <c r="B50" s="4" t="str">
        <f t="shared" si="7"/>
        <v>I</v>
      </c>
      <c r="C50" s="34">
        <f t="shared" si="8"/>
        <v>33270.6</v>
      </c>
      <c r="D50" s="17" t="str">
        <f t="shared" si="9"/>
        <v>vis</v>
      </c>
      <c r="E50" s="42">
        <f>VLOOKUP(C50,Active!C$21:E$973,3,FALSE)</f>
        <v>38.005373073803717</v>
      </c>
      <c r="F50" s="4" t="s">
        <v>40</v>
      </c>
      <c r="G50" s="17" t="str">
        <f t="shared" si="10"/>
        <v>33270.6</v>
      </c>
      <c r="H50" s="34">
        <f t="shared" si="11"/>
        <v>38</v>
      </c>
      <c r="I50" s="43" t="s">
        <v>147</v>
      </c>
      <c r="J50" s="44" t="s">
        <v>148</v>
      </c>
      <c r="K50" s="43">
        <v>38</v>
      </c>
      <c r="L50" s="43" t="s">
        <v>97</v>
      </c>
      <c r="M50" s="44" t="s">
        <v>83</v>
      </c>
      <c r="N50" s="44"/>
      <c r="O50" s="45" t="s">
        <v>84</v>
      </c>
      <c r="P50" s="45" t="s">
        <v>107</v>
      </c>
    </row>
    <row r="51" spans="1:16" ht="12.75" customHeight="1" thickBot="1" x14ac:dyDescent="0.25">
      <c r="A51" s="34" t="str">
        <f t="shared" si="6"/>
        <v> AN 280.267 </v>
      </c>
      <c r="B51" s="4" t="str">
        <f t="shared" si="7"/>
        <v>I</v>
      </c>
      <c r="C51" s="34">
        <f t="shared" si="8"/>
        <v>33466.5</v>
      </c>
      <c r="D51" s="17" t="str">
        <f t="shared" si="9"/>
        <v>vis</v>
      </c>
      <c r="E51" s="42">
        <f>VLOOKUP(C51,Active!C$21:E$973,3,FALSE)</f>
        <v>38.998377939983769</v>
      </c>
      <c r="F51" s="4" t="s">
        <v>40</v>
      </c>
      <c r="G51" s="17" t="str">
        <f t="shared" si="10"/>
        <v>33466.5</v>
      </c>
      <c r="H51" s="34">
        <f t="shared" si="11"/>
        <v>39</v>
      </c>
      <c r="I51" s="43" t="s">
        <v>149</v>
      </c>
      <c r="J51" s="44" t="s">
        <v>150</v>
      </c>
      <c r="K51" s="43">
        <v>39</v>
      </c>
      <c r="L51" s="43" t="s">
        <v>151</v>
      </c>
      <c r="M51" s="44" t="s">
        <v>83</v>
      </c>
      <c r="N51" s="44"/>
      <c r="O51" s="45" t="s">
        <v>84</v>
      </c>
      <c r="P51" s="45" t="s">
        <v>107</v>
      </c>
    </row>
    <row r="52" spans="1:16" ht="12.75" customHeight="1" thickBot="1" x14ac:dyDescent="0.25">
      <c r="A52" s="34" t="str">
        <f t="shared" si="6"/>
        <v> AN 280.267 </v>
      </c>
      <c r="B52" s="4" t="str">
        <f t="shared" si="7"/>
        <v>I</v>
      </c>
      <c r="C52" s="34">
        <f t="shared" si="8"/>
        <v>33665.300000000003</v>
      </c>
      <c r="D52" s="17" t="str">
        <f t="shared" si="9"/>
        <v>vis</v>
      </c>
      <c r="E52" s="42">
        <f>VLOOKUP(C52,Active!C$21:E$973,3,FALSE)</f>
        <v>40.006082725060836</v>
      </c>
      <c r="F52" s="4" t="s">
        <v>40</v>
      </c>
      <c r="G52" s="17" t="str">
        <f t="shared" si="10"/>
        <v>33665.3</v>
      </c>
      <c r="H52" s="34">
        <f t="shared" si="11"/>
        <v>40</v>
      </c>
      <c r="I52" s="43" t="s">
        <v>152</v>
      </c>
      <c r="J52" s="44" t="s">
        <v>153</v>
      </c>
      <c r="K52" s="43">
        <v>40</v>
      </c>
      <c r="L52" s="43" t="s">
        <v>154</v>
      </c>
      <c r="M52" s="44" t="s">
        <v>83</v>
      </c>
      <c r="N52" s="44"/>
      <c r="O52" s="45" t="s">
        <v>84</v>
      </c>
      <c r="P52" s="45" t="s">
        <v>107</v>
      </c>
    </row>
    <row r="53" spans="1:16" ht="12.75" customHeight="1" thickBot="1" x14ac:dyDescent="0.25">
      <c r="A53" s="34" t="str">
        <f t="shared" si="6"/>
        <v> AN 280.267 </v>
      </c>
      <c r="B53" s="4" t="str">
        <f t="shared" si="7"/>
        <v>I</v>
      </c>
      <c r="C53" s="34">
        <f t="shared" si="8"/>
        <v>33859.9</v>
      </c>
      <c r="D53" s="17" t="str">
        <f t="shared" si="9"/>
        <v>vis</v>
      </c>
      <c r="E53" s="42">
        <f>VLOOKUP(C53,Active!C$21:E$973,3,FALSE)</f>
        <v>40.992497972424978</v>
      </c>
      <c r="F53" s="4" t="s">
        <v>40</v>
      </c>
      <c r="G53" s="17" t="str">
        <f t="shared" si="10"/>
        <v>33859.9</v>
      </c>
      <c r="H53" s="34">
        <f t="shared" si="11"/>
        <v>41</v>
      </c>
      <c r="I53" s="43" t="s">
        <v>155</v>
      </c>
      <c r="J53" s="44" t="s">
        <v>156</v>
      </c>
      <c r="K53" s="43">
        <v>41</v>
      </c>
      <c r="L53" s="43" t="s">
        <v>106</v>
      </c>
      <c r="M53" s="44" t="s">
        <v>83</v>
      </c>
      <c r="N53" s="44"/>
      <c r="O53" s="45" t="s">
        <v>84</v>
      </c>
      <c r="P53" s="45" t="s">
        <v>107</v>
      </c>
    </row>
    <row r="54" spans="1:16" ht="12.75" customHeight="1" thickBot="1" x14ac:dyDescent="0.25">
      <c r="A54" s="34" t="str">
        <f t="shared" si="6"/>
        <v> AJ 67.283 </v>
      </c>
      <c r="B54" s="4" t="str">
        <f t="shared" si="7"/>
        <v>I</v>
      </c>
      <c r="C54" s="34">
        <f t="shared" si="8"/>
        <v>33895</v>
      </c>
      <c r="D54" s="17" t="str">
        <f t="shared" si="9"/>
        <v>vis</v>
      </c>
      <c r="E54" s="42">
        <f>VLOOKUP(C54,Active!C$21:E$973,3,FALSE)</f>
        <v>41.170417680454172</v>
      </c>
      <c r="F54" s="4" t="s">
        <v>40</v>
      </c>
      <c r="G54" s="17" t="str">
        <f t="shared" si="10"/>
        <v>33895.0</v>
      </c>
      <c r="H54" s="34">
        <f t="shared" si="11"/>
        <v>41</v>
      </c>
      <c r="I54" s="43" t="s">
        <v>157</v>
      </c>
      <c r="J54" s="44" t="s">
        <v>158</v>
      </c>
      <c r="K54" s="43">
        <v>41</v>
      </c>
      <c r="L54" s="43" t="s">
        <v>159</v>
      </c>
      <c r="M54" s="44" t="s">
        <v>69</v>
      </c>
      <c r="N54" s="44"/>
      <c r="O54" s="45" t="s">
        <v>160</v>
      </c>
      <c r="P54" s="45" t="s">
        <v>161</v>
      </c>
    </row>
    <row r="55" spans="1:16" ht="12.75" customHeight="1" thickBot="1" x14ac:dyDescent="0.25">
      <c r="A55" s="34" t="str">
        <f t="shared" si="6"/>
        <v> AN 288.93 </v>
      </c>
      <c r="B55" s="4" t="str">
        <f t="shared" si="7"/>
        <v>I</v>
      </c>
      <c r="C55" s="34">
        <f t="shared" si="8"/>
        <v>34057.5</v>
      </c>
      <c r="D55" s="17" t="str">
        <f t="shared" si="9"/>
        <v>vis</v>
      </c>
      <c r="E55" s="42">
        <f>VLOOKUP(C55,Active!C$21:E$973,3,FALSE)</f>
        <v>41.994120032441195</v>
      </c>
      <c r="F55" s="4" t="s">
        <v>40</v>
      </c>
      <c r="G55" s="17" t="str">
        <f t="shared" si="10"/>
        <v>34057.5</v>
      </c>
      <c r="H55" s="34">
        <f t="shared" si="11"/>
        <v>42</v>
      </c>
      <c r="I55" s="43" t="s">
        <v>162</v>
      </c>
      <c r="J55" s="44" t="s">
        <v>163</v>
      </c>
      <c r="K55" s="43">
        <v>42</v>
      </c>
      <c r="L55" s="43" t="s">
        <v>90</v>
      </c>
      <c r="M55" s="44" t="s">
        <v>83</v>
      </c>
      <c r="N55" s="44"/>
      <c r="O55" s="45" t="s">
        <v>84</v>
      </c>
      <c r="P55" s="45" t="s">
        <v>164</v>
      </c>
    </row>
    <row r="56" spans="1:16" ht="12.75" customHeight="1" thickBot="1" x14ac:dyDescent="0.25">
      <c r="A56" s="34" t="str">
        <f t="shared" si="6"/>
        <v> AN 288.93 </v>
      </c>
      <c r="B56" s="4" t="str">
        <f t="shared" si="7"/>
        <v>I</v>
      </c>
      <c r="C56" s="34">
        <f t="shared" si="8"/>
        <v>34457.5</v>
      </c>
      <c r="D56" s="17" t="str">
        <f t="shared" si="9"/>
        <v>vis</v>
      </c>
      <c r="E56" s="42">
        <f>VLOOKUP(C56,Active!C$21:E$973,3,FALSE)</f>
        <v>44.021695052716943</v>
      </c>
      <c r="F56" s="4" t="s">
        <v>40</v>
      </c>
      <c r="G56" s="17" t="str">
        <f t="shared" si="10"/>
        <v>34457.5</v>
      </c>
      <c r="H56" s="34">
        <f t="shared" si="11"/>
        <v>44</v>
      </c>
      <c r="I56" s="43" t="s">
        <v>165</v>
      </c>
      <c r="J56" s="44" t="s">
        <v>166</v>
      </c>
      <c r="K56" s="43">
        <v>44</v>
      </c>
      <c r="L56" s="43" t="s">
        <v>167</v>
      </c>
      <c r="M56" s="44" t="s">
        <v>83</v>
      </c>
      <c r="N56" s="44"/>
      <c r="O56" s="45" t="s">
        <v>84</v>
      </c>
      <c r="P56" s="45" t="s">
        <v>164</v>
      </c>
    </row>
    <row r="57" spans="1:16" ht="12.75" customHeight="1" thickBot="1" x14ac:dyDescent="0.25">
      <c r="A57" s="34" t="str">
        <f t="shared" si="6"/>
        <v> AN 288.93 </v>
      </c>
      <c r="B57" s="4" t="str">
        <f t="shared" si="7"/>
        <v>II</v>
      </c>
      <c r="C57" s="34">
        <f t="shared" si="8"/>
        <v>34550</v>
      </c>
      <c r="D57" s="17" t="str">
        <f t="shared" si="9"/>
        <v>vis</v>
      </c>
      <c r="E57" s="42">
        <f>VLOOKUP(C57,Active!C$21:E$973,3,FALSE)</f>
        <v>44.490571776155711</v>
      </c>
      <c r="F57" s="4" t="s">
        <v>40</v>
      </c>
      <c r="G57" s="17" t="str">
        <f t="shared" si="10"/>
        <v>34550.0</v>
      </c>
      <c r="H57" s="34">
        <f t="shared" si="11"/>
        <v>44.5</v>
      </c>
      <c r="I57" s="43" t="s">
        <v>168</v>
      </c>
      <c r="J57" s="44" t="s">
        <v>169</v>
      </c>
      <c r="K57" s="43">
        <v>44.5</v>
      </c>
      <c r="L57" s="43" t="s">
        <v>133</v>
      </c>
      <c r="M57" s="44" t="s">
        <v>170</v>
      </c>
      <c r="N57" s="44" t="s">
        <v>171</v>
      </c>
      <c r="O57" s="45" t="s">
        <v>172</v>
      </c>
      <c r="P57" s="45" t="s">
        <v>164</v>
      </c>
    </row>
    <row r="58" spans="1:16" ht="12.75" customHeight="1" thickBot="1" x14ac:dyDescent="0.25">
      <c r="A58" s="34" t="str">
        <f t="shared" si="6"/>
        <v> AN 288.93 </v>
      </c>
      <c r="B58" s="4" t="str">
        <f t="shared" si="7"/>
        <v>I</v>
      </c>
      <c r="C58" s="34">
        <f t="shared" si="8"/>
        <v>34648</v>
      </c>
      <c r="D58" s="17" t="str">
        <f t="shared" si="9"/>
        <v>vis</v>
      </c>
      <c r="E58" s="42">
        <f>VLOOKUP(C58,Active!C$21:E$973,3,FALSE)</f>
        <v>44.98732765612327</v>
      </c>
      <c r="F58" s="4" t="s">
        <v>40</v>
      </c>
      <c r="G58" s="17" t="str">
        <f t="shared" si="10"/>
        <v>34648.0</v>
      </c>
      <c r="H58" s="34">
        <f t="shared" si="11"/>
        <v>45</v>
      </c>
      <c r="I58" s="43" t="s">
        <v>173</v>
      </c>
      <c r="J58" s="44" t="s">
        <v>174</v>
      </c>
      <c r="K58" s="43">
        <v>45</v>
      </c>
      <c r="L58" s="43" t="s">
        <v>175</v>
      </c>
      <c r="M58" s="44" t="s">
        <v>170</v>
      </c>
      <c r="N58" s="44" t="s">
        <v>171</v>
      </c>
      <c r="O58" s="45" t="s">
        <v>172</v>
      </c>
      <c r="P58" s="45" t="s">
        <v>164</v>
      </c>
    </row>
    <row r="59" spans="1:16" ht="12.75" customHeight="1" thickBot="1" x14ac:dyDescent="0.25">
      <c r="A59" s="34" t="str">
        <f t="shared" si="6"/>
        <v> AN 288.93 </v>
      </c>
      <c r="B59" s="4" t="str">
        <f t="shared" si="7"/>
        <v>II</v>
      </c>
      <c r="C59" s="34">
        <f t="shared" si="8"/>
        <v>34733</v>
      </c>
      <c r="D59" s="17" t="str">
        <f t="shared" si="9"/>
        <v>vis</v>
      </c>
      <c r="E59" s="42">
        <f>VLOOKUP(C59,Active!C$21:E$973,3,FALSE)</f>
        <v>45.418187347931863</v>
      </c>
      <c r="F59" s="4" t="s">
        <v>40</v>
      </c>
      <c r="G59" s="17" t="str">
        <f t="shared" si="10"/>
        <v>34733.0</v>
      </c>
      <c r="H59" s="34">
        <f t="shared" si="11"/>
        <v>45.5</v>
      </c>
      <c r="I59" s="43" t="s">
        <v>176</v>
      </c>
      <c r="J59" s="44" t="s">
        <v>177</v>
      </c>
      <c r="K59" s="43">
        <v>45.5</v>
      </c>
      <c r="L59" s="43" t="s">
        <v>178</v>
      </c>
      <c r="M59" s="44" t="s">
        <v>83</v>
      </c>
      <c r="N59" s="44"/>
      <c r="O59" s="45" t="s">
        <v>84</v>
      </c>
      <c r="P59" s="45" t="s">
        <v>164</v>
      </c>
    </row>
    <row r="60" spans="1:16" ht="12.75" customHeight="1" thickBot="1" x14ac:dyDescent="0.25">
      <c r="A60" s="34" t="str">
        <f t="shared" si="6"/>
        <v> AN 288.93 </v>
      </c>
      <c r="B60" s="4" t="str">
        <f t="shared" si="7"/>
        <v>II</v>
      </c>
      <c r="C60" s="34">
        <f t="shared" si="8"/>
        <v>34736</v>
      </c>
      <c r="D60" s="17" t="str">
        <f t="shared" si="9"/>
        <v>vis</v>
      </c>
      <c r="E60" s="42">
        <f>VLOOKUP(C60,Active!C$21:E$973,3,FALSE)</f>
        <v>45.433394160583937</v>
      </c>
      <c r="F60" s="4" t="s">
        <v>40</v>
      </c>
      <c r="G60" s="17" t="str">
        <f t="shared" si="10"/>
        <v>34736.0</v>
      </c>
      <c r="H60" s="34">
        <f t="shared" si="11"/>
        <v>45.5</v>
      </c>
      <c r="I60" s="43" t="s">
        <v>179</v>
      </c>
      <c r="J60" s="44" t="s">
        <v>180</v>
      </c>
      <c r="K60" s="43">
        <v>45.5</v>
      </c>
      <c r="L60" s="43" t="s">
        <v>181</v>
      </c>
      <c r="M60" s="44" t="s">
        <v>170</v>
      </c>
      <c r="N60" s="44" t="s">
        <v>171</v>
      </c>
      <c r="O60" s="45" t="s">
        <v>172</v>
      </c>
      <c r="P60" s="45" t="s">
        <v>164</v>
      </c>
    </row>
    <row r="61" spans="1:16" ht="12.75" customHeight="1" thickBot="1" x14ac:dyDescent="0.25">
      <c r="A61" s="34" t="str">
        <f t="shared" si="6"/>
        <v> AN 288.93 </v>
      </c>
      <c r="B61" s="4" t="str">
        <f t="shared" si="7"/>
        <v>I</v>
      </c>
      <c r="C61" s="34">
        <f t="shared" si="8"/>
        <v>34846.5</v>
      </c>
      <c r="D61" s="17" t="str">
        <f t="shared" si="9"/>
        <v>vis</v>
      </c>
      <c r="E61" s="42">
        <f>VLOOKUP(C61,Active!C$21:E$973,3,FALSE)</f>
        <v>45.99351175993511</v>
      </c>
      <c r="F61" s="4" t="s">
        <v>40</v>
      </c>
      <c r="G61" s="17" t="str">
        <f t="shared" si="10"/>
        <v>34846.5</v>
      </c>
      <c r="H61" s="34">
        <f t="shared" si="11"/>
        <v>46</v>
      </c>
      <c r="I61" s="43" t="s">
        <v>182</v>
      </c>
      <c r="J61" s="44" t="s">
        <v>183</v>
      </c>
      <c r="K61" s="43">
        <v>46</v>
      </c>
      <c r="L61" s="43" t="s">
        <v>184</v>
      </c>
      <c r="M61" s="44" t="s">
        <v>83</v>
      </c>
      <c r="N61" s="44"/>
      <c r="O61" s="45" t="s">
        <v>84</v>
      </c>
      <c r="P61" s="45" t="s">
        <v>164</v>
      </c>
    </row>
    <row r="62" spans="1:16" ht="12.75" customHeight="1" thickBot="1" x14ac:dyDescent="0.25">
      <c r="A62" s="34" t="str">
        <f t="shared" si="6"/>
        <v> AN 288.93 </v>
      </c>
      <c r="B62" s="4" t="str">
        <f t="shared" si="7"/>
        <v>I</v>
      </c>
      <c r="C62" s="34">
        <f t="shared" si="8"/>
        <v>34848.5</v>
      </c>
      <c r="D62" s="17" t="str">
        <f t="shared" si="9"/>
        <v>vis</v>
      </c>
      <c r="E62" s="42">
        <f>VLOOKUP(C62,Active!C$21:E$973,3,FALSE)</f>
        <v>46.003649635036489</v>
      </c>
      <c r="F62" s="4" t="s">
        <v>40</v>
      </c>
      <c r="G62" s="17" t="str">
        <f t="shared" si="10"/>
        <v>34848.5</v>
      </c>
      <c r="H62" s="34">
        <f t="shared" si="11"/>
        <v>46</v>
      </c>
      <c r="I62" s="43" t="s">
        <v>185</v>
      </c>
      <c r="J62" s="44" t="s">
        <v>186</v>
      </c>
      <c r="K62" s="43">
        <v>46</v>
      </c>
      <c r="L62" s="43" t="s">
        <v>103</v>
      </c>
      <c r="M62" s="44" t="s">
        <v>170</v>
      </c>
      <c r="N62" s="44" t="s">
        <v>171</v>
      </c>
      <c r="O62" s="45" t="s">
        <v>172</v>
      </c>
      <c r="P62" s="45" t="s">
        <v>164</v>
      </c>
    </row>
    <row r="63" spans="1:16" ht="12.75" customHeight="1" thickBot="1" x14ac:dyDescent="0.25">
      <c r="A63" s="34" t="str">
        <f t="shared" si="6"/>
        <v> AN 288.93 </v>
      </c>
      <c r="B63" s="4" t="str">
        <f t="shared" si="7"/>
        <v>I</v>
      </c>
      <c r="C63" s="34">
        <f t="shared" si="8"/>
        <v>35047.300000000003</v>
      </c>
      <c r="D63" s="17" t="str">
        <f t="shared" si="9"/>
        <v>vis</v>
      </c>
      <c r="E63" s="42">
        <f>VLOOKUP(C63,Active!C$21:E$973,3,FALSE)</f>
        <v>47.011354420113548</v>
      </c>
      <c r="F63" s="4" t="s">
        <v>40</v>
      </c>
      <c r="G63" s="17" t="str">
        <f t="shared" si="10"/>
        <v>35047.3</v>
      </c>
      <c r="H63" s="34">
        <f t="shared" si="11"/>
        <v>47</v>
      </c>
      <c r="I63" s="43" t="s">
        <v>187</v>
      </c>
      <c r="J63" s="44" t="s">
        <v>188</v>
      </c>
      <c r="K63" s="43">
        <v>47</v>
      </c>
      <c r="L63" s="43" t="s">
        <v>189</v>
      </c>
      <c r="M63" s="44" t="s">
        <v>83</v>
      </c>
      <c r="N63" s="44"/>
      <c r="O63" s="45" t="s">
        <v>84</v>
      </c>
      <c r="P63" s="45" t="s">
        <v>164</v>
      </c>
    </row>
    <row r="64" spans="1:16" ht="12.75" customHeight="1" thickBot="1" x14ac:dyDescent="0.25">
      <c r="A64" s="34" t="str">
        <f t="shared" si="6"/>
        <v> HABZ 69 </v>
      </c>
      <c r="B64" s="4" t="str">
        <f t="shared" si="7"/>
        <v>I</v>
      </c>
      <c r="C64" s="34">
        <f t="shared" si="8"/>
        <v>37017.4</v>
      </c>
      <c r="D64" s="17" t="str">
        <f t="shared" si="9"/>
        <v>vis</v>
      </c>
      <c r="E64" s="42">
        <f>VLOOKUP(C64,Active!C$21:E$973,3,FALSE)</f>
        <v>56.997668288726679</v>
      </c>
      <c r="F64" s="4" t="s">
        <v>40</v>
      </c>
      <c r="G64" s="17" t="str">
        <f t="shared" si="10"/>
        <v>37017.4</v>
      </c>
      <c r="H64" s="34">
        <f t="shared" si="11"/>
        <v>57</v>
      </c>
      <c r="I64" s="43" t="s">
        <v>190</v>
      </c>
      <c r="J64" s="44" t="s">
        <v>191</v>
      </c>
      <c r="K64" s="43">
        <v>57</v>
      </c>
      <c r="L64" s="43" t="s">
        <v>110</v>
      </c>
      <c r="M64" s="44" t="s">
        <v>73</v>
      </c>
      <c r="N64" s="44"/>
      <c r="O64" s="45" t="s">
        <v>192</v>
      </c>
      <c r="P64" s="45" t="s">
        <v>193</v>
      </c>
    </row>
    <row r="65" spans="1:16" ht="12.75" customHeight="1" thickBot="1" x14ac:dyDescent="0.25">
      <c r="A65" s="34" t="str">
        <f t="shared" si="6"/>
        <v> HABZ 69 </v>
      </c>
      <c r="B65" s="4" t="str">
        <f t="shared" si="7"/>
        <v>I</v>
      </c>
      <c r="C65" s="34">
        <f t="shared" si="8"/>
        <v>39384.269999999997</v>
      </c>
      <c r="D65" s="17" t="str">
        <f t="shared" si="9"/>
        <v>vis</v>
      </c>
      <c r="E65" s="42">
        <f>VLOOKUP(C65,Active!C$21:E$973,3,FALSE)</f>
        <v>68.995184509326819</v>
      </c>
      <c r="F65" s="4" t="s">
        <v>40</v>
      </c>
      <c r="G65" s="17" t="str">
        <f t="shared" si="10"/>
        <v>39384.27</v>
      </c>
      <c r="H65" s="34">
        <f t="shared" si="11"/>
        <v>69</v>
      </c>
      <c r="I65" s="43" t="s">
        <v>194</v>
      </c>
      <c r="J65" s="44" t="s">
        <v>195</v>
      </c>
      <c r="K65" s="43">
        <v>69</v>
      </c>
      <c r="L65" s="43" t="s">
        <v>196</v>
      </c>
      <c r="M65" s="44" t="s">
        <v>73</v>
      </c>
      <c r="N65" s="44"/>
      <c r="O65" s="45" t="s">
        <v>192</v>
      </c>
      <c r="P65" s="45" t="s">
        <v>193</v>
      </c>
    </row>
    <row r="66" spans="1:16" ht="12.75" customHeight="1" thickBot="1" x14ac:dyDescent="0.25">
      <c r="A66" s="34" t="str">
        <f t="shared" si="6"/>
        <v> ORI 126 </v>
      </c>
      <c r="B66" s="4" t="str">
        <f t="shared" si="7"/>
        <v>I</v>
      </c>
      <c r="C66" s="34">
        <f t="shared" si="8"/>
        <v>41158.6</v>
      </c>
      <c r="D66" s="17" t="str">
        <f t="shared" si="9"/>
        <v>vis</v>
      </c>
      <c r="E66" s="42">
        <f>VLOOKUP(C66,Active!C$21:E$973,3,FALSE)</f>
        <v>77.989152473641511</v>
      </c>
      <c r="F66" s="4" t="s">
        <v>40</v>
      </c>
      <c r="G66" s="17" t="str">
        <f t="shared" si="10"/>
        <v>41158.6</v>
      </c>
      <c r="H66" s="34">
        <f t="shared" si="11"/>
        <v>78</v>
      </c>
      <c r="I66" s="43" t="s">
        <v>197</v>
      </c>
      <c r="J66" s="44" t="s">
        <v>198</v>
      </c>
      <c r="K66" s="43">
        <v>78</v>
      </c>
      <c r="L66" s="43" t="s">
        <v>199</v>
      </c>
      <c r="M66" s="44" t="s">
        <v>83</v>
      </c>
      <c r="N66" s="44"/>
      <c r="O66" s="45" t="s">
        <v>200</v>
      </c>
      <c r="P66" s="45" t="s">
        <v>201</v>
      </c>
    </row>
    <row r="67" spans="1:16" ht="12.75" customHeight="1" thickBot="1" x14ac:dyDescent="0.25">
      <c r="A67" s="34" t="str">
        <f t="shared" si="6"/>
        <v> BBS 2 </v>
      </c>
      <c r="B67" s="4" t="str">
        <f t="shared" si="7"/>
        <v>I</v>
      </c>
      <c r="C67" s="34">
        <f t="shared" si="8"/>
        <v>41366.800000000003</v>
      </c>
      <c r="D67" s="17" t="str">
        <f t="shared" si="9"/>
        <v>vis</v>
      </c>
      <c r="E67" s="42">
        <f>VLOOKUP(C67,Active!C$21:E$973,3,FALSE)</f>
        <v>79.044505271695058</v>
      </c>
      <c r="F67" s="4" t="s">
        <v>40</v>
      </c>
      <c r="G67" s="17" t="str">
        <f t="shared" si="10"/>
        <v>41366.8</v>
      </c>
      <c r="H67" s="34">
        <f t="shared" si="11"/>
        <v>79</v>
      </c>
      <c r="I67" s="43" t="s">
        <v>202</v>
      </c>
      <c r="J67" s="44" t="s">
        <v>203</v>
      </c>
      <c r="K67" s="43">
        <v>79</v>
      </c>
      <c r="L67" s="43" t="s">
        <v>204</v>
      </c>
      <c r="M67" s="44" t="s">
        <v>83</v>
      </c>
      <c r="N67" s="44"/>
      <c r="O67" s="45" t="s">
        <v>200</v>
      </c>
      <c r="P67" s="45" t="s">
        <v>205</v>
      </c>
    </row>
    <row r="68" spans="1:16" ht="12.75" customHeight="1" thickBot="1" x14ac:dyDescent="0.25">
      <c r="A68" s="34" t="str">
        <f t="shared" si="6"/>
        <v> BRNO 32 </v>
      </c>
      <c r="B68" s="4" t="str">
        <f t="shared" si="7"/>
        <v>I</v>
      </c>
      <c r="C68" s="34">
        <f t="shared" si="8"/>
        <v>51620.5</v>
      </c>
      <c r="D68" s="17" t="str">
        <f t="shared" si="9"/>
        <v>vis</v>
      </c>
      <c r="E68" s="42">
        <f>VLOOKUP(C68,Active!C$21:E$973,3,FALSE)</f>
        <v>131.01987023519868</v>
      </c>
      <c r="F68" s="4" t="s">
        <v>40</v>
      </c>
      <c r="G68" s="17" t="str">
        <f t="shared" si="10"/>
        <v>51620.5</v>
      </c>
      <c r="H68" s="34">
        <f t="shared" si="11"/>
        <v>131</v>
      </c>
      <c r="I68" s="43" t="s">
        <v>265</v>
      </c>
      <c r="J68" s="44" t="s">
        <v>266</v>
      </c>
      <c r="K68" s="43">
        <v>131</v>
      </c>
      <c r="L68" s="43" t="s">
        <v>220</v>
      </c>
      <c r="M68" s="44" t="s">
        <v>83</v>
      </c>
      <c r="N68" s="44"/>
      <c r="O68" s="45" t="s">
        <v>267</v>
      </c>
      <c r="P68" s="45" t="s">
        <v>268</v>
      </c>
    </row>
    <row r="69" spans="1:16" ht="12.75" customHeight="1" thickBot="1" x14ac:dyDescent="0.25">
      <c r="A69" s="34" t="str">
        <f t="shared" si="6"/>
        <v>BAVM 143 </v>
      </c>
      <c r="B69" s="4" t="str">
        <f t="shared" si="7"/>
        <v>I</v>
      </c>
      <c r="C69" s="34">
        <f t="shared" si="8"/>
        <v>51811.1</v>
      </c>
      <c r="D69" s="17" t="str">
        <f t="shared" si="9"/>
        <v>vis</v>
      </c>
      <c r="E69" s="42">
        <f>VLOOKUP(C69,Active!C$21:E$973,3,FALSE)</f>
        <v>131.98600973236009</v>
      </c>
      <c r="F69" s="4" t="s">
        <v>40</v>
      </c>
      <c r="G69" s="17" t="str">
        <f t="shared" si="10"/>
        <v>51811.1</v>
      </c>
      <c r="H69" s="34">
        <f t="shared" si="11"/>
        <v>132</v>
      </c>
      <c r="I69" s="43" t="s">
        <v>269</v>
      </c>
      <c r="J69" s="44" t="s">
        <v>270</v>
      </c>
      <c r="K69" s="43">
        <v>132</v>
      </c>
      <c r="L69" s="43" t="s">
        <v>271</v>
      </c>
      <c r="M69" s="44" t="s">
        <v>83</v>
      </c>
      <c r="N69" s="44"/>
      <c r="O69" s="45" t="s">
        <v>263</v>
      </c>
      <c r="P69" s="46" t="s">
        <v>272</v>
      </c>
    </row>
    <row r="70" spans="1:16" ht="12.75" customHeight="1" thickBot="1" x14ac:dyDescent="0.25">
      <c r="A70" s="34" t="str">
        <f t="shared" si="6"/>
        <v>BAVM 236 </v>
      </c>
      <c r="B70" s="4" t="str">
        <f t="shared" si="7"/>
        <v>I</v>
      </c>
      <c r="C70" s="34">
        <f t="shared" si="8"/>
        <v>55758.5</v>
      </c>
      <c r="D70" s="17" t="str">
        <f t="shared" si="9"/>
        <v>vis</v>
      </c>
      <c r="E70" s="42">
        <f>VLOOKUP(C70,Active!C$21:E$973,3,FALSE)</f>
        <v>151.99513381995132</v>
      </c>
      <c r="F70" s="4" t="s">
        <v>40</v>
      </c>
      <c r="G70" s="17" t="str">
        <f t="shared" si="10"/>
        <v>55758.500</v>
      </c>
      <c r="H70" s="34">
        <f t="shared" si="11"/>
        <v>152</v>
      </c>
      <c r="I70" s="43" t="s">
        <v>279</v>
      </c>
      <c r="J70" s="44" t="s">
        <v>280</v>
      </c>
      <c r="K70" s="43">
        <v>152</v>
      </c>
      <c r="L70" s="43" t="s">
        <v>281</v>
      </c>
      <c r="M70" s="44" t="s">
        <v>83</v>
      </c>
      <c r="N70" s="44"/>
      <c r="O70" s="45" t="s">
        <v>282</v>
      </c>
      <c r="P70" s="46" t="s">
        <v>283</v>
      </c>
    </row>
    <row r="71" spans="1:16" ht="12.75" customHeight="1" thickBot="1" x14ac:dyDescent="0.25">
      <c r="A71" s="34" t="str">
        <f t="shared" si="6"/>
        <v>BAVM 236 </v>
      </c>
      <c r="B71" s="4" t="str">
        <f t="shared" si="7"/>
        <v>I</v>
      </c>
      <c r="C71" s="34">
        <f t="shared" si="8"/>
        <v>56550.5</v>
      </c>
      <c r="D71" s="17" t="str">
        <f t="shared" si="9"/>
        <v>vis</v>
      </c>
      <c r="E71" s="42">
        <f>VLOOKUP(C71,Active!C$21:E$973,3,FALSE)</f>
        <v>156.0097323600973</v>
      </c>
      <c r="F71" s="4" t="s">
        <v>40</v>
      </c>
      <c r="G71" s="17" t="str">
        <f t="shared" si="10"/>
        <v>56550.500</v>
      </c>
      <c r="H71" s="34">
        <f t="shared" si="11"/>
        <v>156</v>
      </c>
      <c r="I71" s="43" t="s">
        <v>284</v>
      </c>
      <c r="J71" s="44" t="s">
        <v>285</v>
      </c>
      <c r="K71" s="43">
        <v>156</v>
      </c>
      <c r="L71" s="43" t="s">
        <v>286</v>
      </c>
      <c r="M71" s="44" t="s">
        <v>83</v>
      </c>
      <c r="N71" s="44"/>
      <c r="O71" s="45" t="s">
        <v>282</v>
      </c>
      <c r="P71" s="46" t="s">
        <v>283</v>
      </c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</sheetData>
  <phoneticPr fontId="7" type="noConversion"/>
  <hyperlinks>
    <hyperlink ref="A3" r:id="rId1"/>
    <hyperlink ref="P15" r:id="rId2" display="http://www.bav-astro.de/sfs/BAVM_link.php?BAVMnr=36"/>
    <hyperlink ref="P16" r:id="rId3" display="http://www.bav-astro.de/sfs/BAVM_link.php?BAVMnr=36"/>
    <hyperlink ref="P18" r:id="rId4" display="http://www.bav-astro.de/sfs/BAVM_link.php?BAVMnr=36"/>
    <hyperlink ref="P19" r:id="rId5" display="http://www.bav-astro.de/sfs/BAVM_link.php?BAVMnr=36"/>
    <hyperlink ref="P20" r:id="rId6" display="http://www.bav-astro.de/sfs/BAVM_link.php?BAVMnr=38"/>
    <hyperlink ref="P21" r:id="rId7" display="http://www.bav-astro.de/sfs/BAVM_link.php?BAVMnr=38"/>
    <hyperlink ref="P24" r:id="rId8" display="http://www.bav-astro.de/sfs/BAVM_link.php?BAVMnr=101"/>
    <hyperlink ref="P25" r:id="rId9" display="http://www.bav-astro.de/sfs/BAVM_link.php?BAVMnr=113"/>
    <hyperlink ref="P69" r:id="rId10" display="http://www.bav-astro.de/sfs/BAVM_link.php?BAVMnr=143"/>
    <hyperlink ref="P26" r:id="rId11" display="http://www.konkoly.hu/cgi-bin/IBVS?5931"/>
    <hyperlink ref="P70" r:id="rId12" display="http://www.bav-astro.de/sfs/BAVM_link.php?BAVMnr=236"/>
    <hyperlink ref="P71" r:id="rId13" display="http://www.bav-astro.de/sfs/BAVM_link.php?BAVMnr=23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2024-01-19T03:43:42Z</dcterms:modified>
</cp:coreProperties>
</file>