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96624B2-F856-413B-96A8-AEBC074C50E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65" i="1" l="1"/>
  <c r="F65" i="1"/>
  <c r="G65" i="1"/>
  <c r="H65" i="1"/>
  <c r="E21" i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E35" i="1"/>
  <c r="F35" i="1"/>
  <c r="G35" i="1"/>
  <c r="H35" i="1"/>
  <c r="E36" i="1"/>
  <c r="F36" i="1"/>
  <c r="G36" i="1"/>
  <c r="H36" i="1"/>
  <c r="E37" i="1"/>
  <c r="F37" i="1"/>
  <c r="G37" i="1"/>
  <c r="H37" i="1"/>
  <c r="E38" i="1"/>
  <c r="F38" i="1"/>
  <c r="G38" i="1"/>
  <c r="H38" i="1"/>
  <c r="E39" i="1"/>
  <c r="F39" i="1"/>
  <c r="G39" i="1"/>
  <c r="H39" i="1"/>
  <c r="E40" i="1"/>
  <c r="F40" i="1"/>
  <c r="G40" i="1"/>
  <c r="H40" i="1"/>
  <c r="E41" i="1"/>
  <c r="F41" i="1"/>
  <c r="G41" i="1"/>
  <c r="H41" i="1"/>
  <c r="E42" i="1"/>
  <c r="F42" i="1"/>
  <c r="G42" i="1"/>
  <c r="H42" i="1"/>
  <c r="E43" i="1"/>
  <c r="F43" i="1"/>
  <c r="G43" i="1"/>
  <c r="H43" i="1"/>
  <c r="E44" i="1"/>
  <c r="F44" i="1"/>
  <c r="G44" i="1"/>
  <c r="H44" i="1"/>
  <c r="E45" i="1"/>
  <c r="F45" i="1"/>
  <c r="G45" i="1"/>
  <c r="H45" i="1"/>
  <c r="E46" i="1"/>
  <c r="F46" i="1"/>
  <c r="G46" i="1"/>
  <c r="H46" i="1"/>
  <c r="E47" i="1"/>
  <c r="F47" i="1"/>
  <c r="G47" i="1"/>
  <c r="H47" i="1"/>
  <c r="E48" i="1"/>
  <c r="F48" i="1"/>
  <c r="G48" i="1"/>
  <c r="H48" i="1"/>
  <c r="E49" i="1"/>
  <c r="F49" i="1"/>
  <c r="G49" i="1"/>
  <c r="H49" i="1"/>
  <c r="E50" i="1"/>
  <c r="F50" i="1"/>
  <c r="G50" i="1"/>
  <c r="H50" i="1"/>
  <c r="E51" i="1"/>
  <c r="F51" i="1"/>
  <c r="G51" i="1"/>
  <c r="H51" i="1"/>
  <c r="E52" i="1"/>
  <c r="F52" i="1"/>
  <c r="G52" i="1"/>
  <c r="H52" i="1"/>
  <c r="E53" i="1"/>
  <c r="F53" i="1"/>
  <c r="G53" i="1"/>
  <c r="H53" i="1"/>
  <c r="E54" i="1"/>
  <c r="F54" i="1"/>
  <c r="G54" i="1"/>
  <c r="H54" i="1"/>
  <c r="E55" i="1"/>
  <c r="F55" i="1"/>
  <c r="G55" i="1"/>
  <c r="H55" i="1"/>
  <c r="E56" i="1"/>
  <c r="F56" i="1"/>
  <c r="G56" i="1"/>
  <c r="H56" i="1"/>
  <c r="E57" i="1"/>
  <c r="F57" i="1"/>
  <c r="G57" i="1"/>
  <c r="H57" i="1"/>
  <c r="E58" i="1"/>
  <c r="F58" i="1"/>
  <c r="G58" i="1"/>
  <c r="H58" i="1"/>
  <c r="E59" i="1"/>
  <c r="F59" i="1"/>
  <c r="G59" i="1"/>
  <c r="H59" i="1"/>
  <c r="E60" i="1"/>
  <c r="F60" i="1"/>
  <c r="G60" i="1"/>
  <c r="H60" i="1"/>
  <c r="E61" i="1"/>
  <c r="F61" i="1"/>
  <c r="G61" i="1"/>
  <c r="H61" i="1"/>
  <c r="E62" i="1"/>
  <c r="F62" i="1"/>
  <c r="G62" i="1"/>
  <c r="H62" i="1"/>
  <c r="E63" i="1"/>
  <c r="F63" i="1"/>
  <c r="G63" i="1"/>
  <c r="H63" i="1"/>
  <c r="E64" i="1"/>
  <c r="F64" i="1"/>
  <c r="G64" i="1"/>
  <c r="H64" i="1"/>
  <c r="E67" i="1"/>
  <c r="F67" i="1"/>
  <c r="G67" i="1"/>
  <c r="I67" i="1"/>
  <c r="E68" i="1"/>
  <c r="F68" i="1"/>
  <c r="G68" i="1"/>
  <c r="I68" i="1"/>
  <c r="E69" i="1"/>
  <c r="F69" i="1"/>
  <c r="G69" i="1"/>
  <c r="K69" i="1"/>
  <c r="Q65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7" i="1"/>
  <c r="Q68" i="1"/>
  <c r="Q69" i="1"/>
  <c r="G57" i="2"/>
  <c r="C57" i="2"/>
  <c r="E57" i="2"/>
  <c r="G56" i="2"/>
  <c r="C56" i="2"/>
  <c r="E56" i="2"/>
  <c r="G55" i="2"/>
  <c r="C55" i="2"/>
  <c r="E55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57" i="2"/>
  <c r="B57" i="2"/>
  <c r="D57" i="2"/>
  <c r="A57" i="2"/>
  <c r="H56" i="2"/>
  <c r="D56" i="2"/>
  <c r="B56" i="2"/>
  <c r="A56" i="2"/>
  <c r="H55" i="2"/>
  <c r="B55" i="2"/>
  <c r="D55" i="2"/>
  <c r="A55" i="2"/>
  <c r="H54" i="2"/>
  <c r="D54" i="2"/>
  <c r="B54" i="2"/>
  <c r="A54" i="2"/>
  <c r="H53" i="2"/>
  <c r="B53" i="2"/>
  <c r="D53" i="2"/>
  <c r="A53" i="2"/>
  <c r="H52" i="2"/>
  <c r="D52" i="2"/>
  <c r="B52" i="2"/>
  <c r="A52" i="2"/>
  <c r="H51" i="2"/>
  <c r="B51" i="2"/>
  <c r="D51" i="2"/>
  <c r="A51" i="2"/>
  <c r="H50" i="2"/>
  <c r="D50" i="2"/>
  <c r="B50" i="2"/>
  <c r="A50" i="2"/>
  <c r="H49" i="2"/>
  <c r="B49" i="2"/>
  <c r="D49" i="2"/>
  <c r="A49" i="2"/>
  <c r="H48" i="2"/>
  <c r="D48" i="2"/>
  <c r="B48" i="2"/>
  <c r="A48" i="2"/>
  <c r="H47" i="2"/>
  <c r="B47" i="2"/>
  <c r="D47" i="2"/>
  <c r="A47" i="2"/>
  <c r="H46" i="2"/>
  <c r="D46" i="2"/>
  <c r="B46" i="2"/>
  <c r="A46" i="2"/>
  <c r="H45" i="2"/>
  <c r="B45" i="2"/>
  <c r="D45" i="2"/>
  <c r="A45" i="2"/>
  <c r="H44" i="2"/>
  <c r="D44" i="2"/>
  <c r="B44" i="2"/>
  <c r="A44" i="2"/>
  <c r="H43" i="2"/>
  <c r="B43" i="2"/>
  <c r="D43" i="2"/>
  <c r="A43" i="2"/>
  <c r="H42" i="2"/>
  <c r="D42" i="2"/>
  <c r="B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D9" i="1"/>
  <c r="C66" i="1"/>
  <c r="E66" i="1"/>
  <c r="F66" i="1"/>
  <c r="E9" i="1"/>
  <c r="A66" i="1"/>
  <c r="F16" i="1"/>
  <c r="F17" i="1" s="1"/>
  <c r="Q66" i="1"/>
  <c r="G66" i="1"/>
  <c r="C17" i="1"/>
  <c r="I66" i="1"/>
  <c r="C11" i="1"/>
  <c r="C12" i="1"/>
  <c r="C16" i="1" l="1"/>
  <c r="D18" i="1" s="1"/>
  <c r="O26" i="1"/>
  <c r="O37" i="1"/>
  <c r="O48" i="1"/>
  <c r="O69" i="1"/>
  <c r="O25" i="1"/>
  <c r="O36" i="1"/>
  <c r="O55" i="1"/>
  <c r="O27" i="1"/>
  <c r="O60" i="1"/>
  <c r="O23" i="1"/>
  <c r="C15" i="1"/>
  <c r="O34" i="1"/>
  <c r="O45" i="1"/>
  <c r="O56" i="1"/>
  <c r="O22" i="1"/>
  <c r="O33" i="1"/>
  <c r="O44" i="1"/>
  <c r="O63" i="1"/>
  <c r="O30" i="1"/>
  <c r="O52" i="1"/>
  <c r="O50" i="1"/>
  <c r="O38" i="1"/>
  <c r="O46" i="1"/>
  <c r="O39" i="1"/>
  <c r="O59" i="1"/>
  <c r="O42" i="1"/>
  <c r="O53" i="1"/>
  <c r="O64" i="1"/>
  <c r="O41" i="1"/>
  <c r="O61" i="1"/>
  <c r="O49" i="1"/>
  <c r="O40" i="1"/>
  <c r="O58" i="1"/>
  <c r="O66" i="1"/>
  <c r="O35" i="1"/>
  <c r="O57" i="1"/>
  <c r="O47" i="1"/>
  <c r="O68" i="1"/>
  <c r="O24" i="1"/>
  <c r="O43" i="1"/>
  <c r="O54" i="1"/>
  <c r="O67" i="1"/>
  <c r="O31" i="1"/>
  <c r="O21" i="1"/>
  <c r="O32" i="1"/>
  <c r="O51" i="1"/>
  <c r="O62" i="1"/>
  <c r="O65" i="1"/>
  <c r="O29" i="1"/>
  <c r="O28" i="1"/>
  <c r="C18" i="1" l="1"/>
  <c r="F18" i="1"/>
  <c r="F19" i="1" s="1"/>
</calcChain>
</file>

<file path=xl/sharedStrings.xml><?xml version="1.0" encoding="utf-8"?>
<sst xmlns="http://schemas.openxmlformats.org/spreadsheetml/2006/main" count="534" uniqueCount="197">
  <si>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</si>
  <si>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</si>
  <si>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</si>
  <si>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</si>
  <si>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</si>
  <si>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</si>
  <si>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</si>
  <si>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</si>
  <si>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</si>
  <si>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</si>
  <si>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</si>
  <si>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</si>
  <si>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</si>
  <si>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</si>
  <si>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</si>
  <si>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</si>
  <si>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</si>
  <si>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</si>
  <si>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</si>
  <si>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</si>
  <si>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</si>
  <si>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</si>
  <si>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</si>
  <si>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</si>
  <si>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</si>
  <si>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</si>
  <si>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</si>
  <si>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</si>
  <si>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</si>
  <si>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</si>
  <si>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</si>
  <si>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</si>
  <si>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</si>
  <si>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</si>
  <si>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</si>
  <si>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</si>
  <si>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</si>
  <si>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</si>
  <si>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</si>
  <si>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</si>
  <si>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</si>
  <si>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</si>
  <si>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</si>
  <si>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</si>
  <si>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</si>
  <si>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</si>
  <si>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</si>
  <si>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</si>
  <si>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F </t>
  </si>
  <si>
    <t>EK Cas</t>
  </si>
  <si>
    <t>EA/DM</t>
  </si>
  <si>
    <t>EK Cas / GSC 52507.16</t>
  </si>
  <si>
    <t>Kreiner</t>
  </si>
  <si>
    <t>2415291.35 </t>
  </si>
  <si>
    <t> 28.09.1900 20:24 </t>
  </si>
  <si>
    <t> -0.36 </t>
  </si>
  <si>
    <t>P </t>
  </si>
  <si>
    <t> N.B.Perova </t>
  </si>
  <si>
    <t> AC 197.15 </t>
  </si>
  <si>
    <t>2416711.37 </t>
  </si>
  <si>
    <t> 18.08.1904 20:52 </t>
  </si>
  <si>
    <t> 0.81 </t>
  </si>
  <si>
    <t>2417065.44 </t>
  </si>
  <si>
    <t> 07.08.1905 22:33 </t>
  </si>
  <si>
    <t> -0.92 </t>
  </si>
  <si>
    <t>2417259.22 </t>
  </si>
  <si>
    <t> 17.02.1906 17:16 </t>
  </si>
  <si>
    <t> 1.94 </t>
  </si>
  <si>
    <t>2417821.36 </t>
  </si>
  <si>
    <t> 02.09.1907 20:38 </t>
  </si>
  <si>
    <t> 0.01 </t>
  </si>
  <si>
    <t>2427775.25 </t>
  </si>
  <si>
    <t> 03.12.1934 18:00 </t>
  </si>
  <si>
    <t> 0.22 </t>
  </si>
  <si>
    <t>2428285.21 </t>
  </si>
  <si>
    <t> 26.04.1936 17:02 </t>
  </si>
  <si>
    <t> -1.83 </t>
  </si>
  <si>
    <t>2428408.59 </t>
  </si>
  <si>
    <t> 28.08.1936 02:09 </t>
  </si>
  <si>
    <t> 0.06 </t>
  </si>
  <si>
    <t> C.Hoffmeister </t>
  </si>
  <si>
    <t> KVBB 28.55 </t>
  </si>
  <si>
    <t>2428434.54 </t>
  </si>
  <si>
    <t> 23.09.1936 00:57 </t>
  </si>
  <si>
    <t> -0.02 </t>
  </si>
  <si>
    <t>2428467.25 </t>
  </si>
  <si>
    <t> 25.10.1936 18:00 </t>
  </si>
  <si>
    <t> -2.03 </t>
  </si>
  <si>
    <t>2428484.25 </t>
  </si>
  <si>
    <t> 11.11.1936 18:00 </t>
  </si>
  <si>
    <t> -2.38 </t>
  </si>
  <si>
    <t>2428493.28 </t>
  </si>
  <si>
    <t> 20.11.1936 18:43 </t>
  </si>
  <si>
    <t>2428547.58 </t>
  </si>
  <si>
    <t> 14.01.1937 01:55 </t>
  </si>
  <si>
    <t> 0.20 </t>
  </si>
  <si>
    <t>2428573.20 </t>
  </si>
  <si>
    <t> 08.02.1937 16:48 </t>
  </si>
  <si>
    <t> -0.21 </t>
  </si>
  <si>
    <t>2429163.51 </t>
  </si>
  <si>
    <t> 22.09.1938 00:14 </t>
  </si>
  <si>
    <t> -0.01 </t>
  </si>
  <si>
    <t>2429250.25 </t>
  </si>
  <si>
    <t> 17.12.1938 18:00 </t>
  </si>
  <si>
    <t> -0.05 </t>
  </si>
  <si>
    <t>2429545.52 </t>
  </si>
  <si>
    <t> 09.10.1939 00:28 </t>
  </si>
  <si>
    <t> 0.17 </t>
  </si>
  <si>
    <t>2429571.35 </t>
  </si>
  <si>
    <t> 03.11.1939 20:24 </t>
  </si>
  <si>
    <t> -0.03 </t>
  </si>
  <si>
    <t>2429727.52 </t>
  </si>
  <si>
    <t> 08.04.1940 00:28 </t>
  </si>
  <si>
    <t> -0.07 </t>
  </si>
  <si>
    <t>2429901.40 </t>
  </si>
  <si>
    <t> 28.09.1940 21:36 </t>
  </si>
  <si>
    <t> 0.25 </t>
  </si>
  <si>
    <t>2429953.24 </t>
  </si>
  <si>
    <t> 19.11.1940 17:45 </t>
  </si>
  <si>
    <t> 0.02 </t>
  </si>
  <si>
    <t>2430534.43 </t>
  </si>
  <si>
    <t> 23.06.1942 22:19 </t>
  </si>
  <si>
    <t>V </t>
  </si>
  <si>
    <t>2430569.53 </t>
  </si>
  <si>
    <t> 29.07.1942 00:43 </t>
  </si>
  <si>
    <t>2430604.20 </t>
  </si>
  <si>
    <t> 01.09.1942 16:48 </t>
  </si>
  <si>
    <t> 0.13 </t>
  </si>
  <si>
    <t>2430612.56 </t>
  </si>
  <si>
    <t> 10.09.1942 01:26 </t>
  </si>
  <si>
    <t> -0.19 </t>
  </si>
  <si>
    <t>2432252.95 </t>
  </si>
  <si>
    <t> 08.03.1947 10:48 </t>
  </si>
  <si>
    <t> M.Beyer </t>
  </si>
  <si>
    <t> AN 288.89 </t>
  </si>
  <si>
    <t>2432426.46 </t>
  </si>
  <si>
    <t> 28.08.1947 23:02 </t>
  </si>
  <si>
    <t>2432556.55 </t>
  </si>
  <si>
    <t> 06.01.1948 01:12 </t>
  </si>
  <si>
    <t>2432851.64 </t>
  </si>
  <si>
    <t> 27.10.1948 03:21 </t>
  </si>
  <si>
    <t>2433146.70 </t>
  </si>
  <si>
    <t> 18.08.1949 04:48 </t>
  </si>
  <si>
    <t>2433181.56 </t>
  </si>
  <si>
    <t> 22.09.1949 01:26 </t>
  </si>
  <si>
    <t> 0.12 </t>
  </si>
  <si>
    <t>2433320.25 </t>
  </si>
  <si>
    <t> 07.02.1950 18:00 </t>
  </si>
  <si>
    <t> -0.04 </t>
  </si>
  <si>
    <t>2433571.84 </t>
  </si>
  <si>
    <t> 17.10.1950 08:09 </t>
  </si>
  <si>
    <t> -0.11 </t>
  </si>
  <si>
    <t>2433884.37 </t>
  </si>
  <si>
    <t> 25.08.1951 20:52 </t>
  </si>
  <si>
    <t>2433953.39 </t>
  </si>
  <si>
    <t> 02.11.1951 21:21 </t>
  </si>
  <si>
    <t> -0.39 </t>
  </si>
  <si>
    <t>2434491.85 </t>
  </si>
  <si>
    <t> 24.04.1953 08:24 </t>
  </si>
  <si>
    <t> 0.03 </t>
  </si>
  <si>
    <t>2435845.60 </t>
  </si>
  <si>
    <t> 07.01.1957 02:24 </t>
  </si>
  <si>
    <t> I.Semeniuk </t>
  </si>
  <si>
    <t> EBC 1-32 </t>
  </si>
  <si>
    <t>2435854.26 </t>
  </si>
  <si>
    <t> 15.01.1957 18:14 </t>
  </si>
  <si>
    <t>2435862.90 </t>
  </si>
  <si>
    <t> 24.01.1957 09:36 </t>
  </si>
  <si>
    <t>2436522.66 </t>
  </si>
  <si>
    <t> 15.11.1958 03:50 </t>
  </si>
  <si>
    <t> 0.18 </t>
  </si>
  <si>
    <t>2436904.32 </t>
  </si>
  <si>
    <t> 01.12.1959 19:40 </t>
  </si>
  <si>
    <t>2437598.61 </t>
  </si>
  <si>
    <t> 26.10.1961 02:38 </t>
  </si>
  <si>
    <t>2438110.52 </t>
  </si>
  <si>
    <t> 22.03.1963 00:28 </t>
  </si>
  <si>
    <t>2438388.19 </t>
  </si>
  <si>
    <t> 24.12.1963 16:33 </t>
  </si>
  <si>
    <t> -0.06 </t>
  </si>
  <si>
    <t>2453895.594 </t>
  </si>
  <si>
    <t> 09.06.2006 02:15 </t>
  </si>
  <si>
    <t> -0.274 </t>
  </si>
  <si>
    <t>C </t>
  </si>
  <si>
    <t>I</t>
  </si>
  <si>
    <t> A.Paschke et al. (TAROT) </t>
  </si>
  <si>
    <t>OEJV 0070 </t>
  </si>
  <si>
    <t>2453895.603 </t>
  </si>
  <si>
    <t> 09.06.2006 02:28 </t>
  </si>
  <si>
    <t> -0.265 </t>
  </si>
  <si>
    <t>2455067.1444 </t>
  </si>
  <si>
    <t> 23.08.2009 15:27 </t>
  </si>
  <si>
    <t> -0.2562 </t>
  </si>
  <si>
    <t> F.Agerer </t>
  </si>
  <si>
    <t>BAVM 212 </t>
  </si>
  <si>
    <t>GCVS 4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</si>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</sst>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6" fillId="0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9" fillId="3" borderId="12" xfId="7" applyFill="1" applyBorder="1" applyAlignment="1" applyProtection="1">
      <alignment horizontal="right" vertical="top" wrapText="1"/>
    </xf>
    <xf numFmtId="0" fontId="15" fillId="4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EK Cas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-4288.5</c:v>
                </c:pt>
                <c:pt idx="1">
                  <c:v>-4125</c:v>
                </c:pt>
                <c:pt idx="2">
                  <c:v>-4084</c:v>
                </c:pt>
                <c:pt idx="3">
                  <c:v>-4062</c:v>
                </c:pt>
                <c:pt idx="4">
                  <c:v>-3997</c:v>
                </c:pt>
                <c:pt idx="5">
                  <c:v>-2850</c:v>
                </c:pt>
                <c:pt idx="6">
                  <c:v>-2791</c:v>
                </c:pt>
                <c:pt idx="7">
                  <c:v>-2777</c:v>
                </c:pt>
                <c:pt idx="8">
                  <c:v>-2774</c:v>
                </c:pt>
                <c:pt idx="9">
                  <c:v>-2770</c:v>
                </c:pt>
                <c:pt idx="10">
                  <c:v>-2768.5</c:v>
                </c:pt>
                <c:pt idx="11">
                  <c:v>-2767</c:v>
                </c:pt>
                <c:pt idx="12">
                  <c:v>-2761</c:v>
                </c:pt>
                <c:pt idx="13">
                  <c:v>-2758</c:v>
                </c:pt>
                <c:pt idx="14">
                  <c:v>-2690</c:v>
                </c:pt>
                <c:pt idx="15">
                  <c:v>-2680</c:v>
                </c:pt>
                <c:pt idx="16">
                  <c:v>-2646</c:v>
                </c:pt>
                <c:pt idx="17">
                  <c:v>-2643</c:v>
                </c:pt>
                <c:pt idx="18">
                  <c:v>-2625</c:v>
                </c:pt>
                <c:pt idx="19">
                  <c:v>-2605</c:v>
                </c:pt>
                <c:pt idx="20">
                  <c:v>-2599</c:v>
                </c:pt>
                <c:pt idx="21">
                  <c:v>-2532</c:v>
                </c:pt>
                <c:pt idx="22">
                  <c:v>-2528</c:v>
                </c:pt>
                <c:pt idx="23">
                  <c:v>-2524</c:v>
                </c:pt>
                <c:pt idx="24">
                  <c:v>-2523</c:v>
                </c:pt>
                <c:pt idx="25">
                  <c:v>-2334</c:v>
                </c:pt>
                <c:pt idx="26">
                  <c:v>-2314</c:v>
                </c:pt>
                <c:pt idx="27">
                  <c:v>-2299</c:v>
                </c:pt>
                <c:pt idx="28">
                  <c:v>-2265</c:v>
                </c:pt>
                <c:pt idx="29">
                  <c:v>-2231</c:v>
                </c:pt>
                <c:pt idx="30">
                  <c:v>-2227</c:v>
                </c:pt>
                <c:pt idx="31">
                  <c:v>-2211</c:v>
                </c:pt>
                <c:pt idx="32">
                  <c:v>-2182</c:v>
                </c:pt>
                <c:pt idx="33">
                  <c:v>-2146</c:v>
                </c:pt>
                <c:pt idx="34">
                  <c:v>-2138</c:v>
                </c:pt>
                <c:pt idx="35">
                  <c:v>-2076</c:v>
                </c:pt>
                <c:pt idx="36">
                  <c:v>-1920</c:v>
                </c:pt>
                <c:pt idx="37">
                  <c:v>-1919</c:v>
                </c:pt>
                <c:pt idx="38">
                  <c:v>-1918</c:v>
                </c:pt>
                <c:pt idx="39">
                  <c:v>-1842</c:v>
                </c:pt>
                <c:pt idx="40">
                  <c:v>-1798</c:v>
                </c:pt>
                <c:pt idx="41">
                  <c:v>-1718</c:v>
                </c:pt>
                <c:pt idx="42">
                  <c:v>-1659</c:v>
                </c:pt>
                <c:pt idx="43">
                  <c:v>-1627</c:v>
                </c:pt>
                <c:pt idx="44">
                  <c:v>-1627</c:v>
                </c:pt>
                <c:pt idx="45">
                  <c:v>0</c:v>
                </c:pt>
                <c:pt idx="46">
                  <c:v>160</c:v>
                </c:pt>
                <c:pt idx="47">
                  <c:v>160</c:v>
                </c:pt>
                <c:pt idx="48">
                  <c:v>295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-0.59296500000164087</c:v>
                </c:pt>
                <c:pt idx="1">
                  <c:v>0.58874999999898137</c:v>
                </c:pt>
                <c:pt idx="2">
                  <c:v>-1.1355599999988044</c:v>
                </c:pt>
                <c:pt idx="3">
                  <c:v>1.7304199999998673</c:v>
                </c:pt>
                <c:pt idx="4">
                  <c:v>-0.19372999999905005</c:v>
                </c:pt>
                <c:pt idx="5">
                  <c:v>0.13349999999991269</c:v>
                </c:pt>
                <c:pt idx="6">
                  <c:v>-1.9031900000009045</c:v>
                </c:pt>
                <c:pt idx="7">
                  <c:v>-1.3930000000982545E-2</c:v>
                </c:pt>
                <c:pt idx="8">
                  <c:v>-9.765999999945052E-2</c:v>
                </c:pt>
                <c:pt idx="9">
                  <c:v>-2.0993000000016764</c:v>
                </c:pt>
                <c:pt idx="10">
                  <c:v>1.8838349999969068</c:v>
                </c:pt>
                <c:pt idx="11">
                  <c:v>-2.1030300000020361</c:v>
                </c:pt>
                <c:pt idx="12">
                  <c:v>0.12950999999884516</c:v>
                </c:pt>
                <c:pt idx="13">
                  <c:v>-0.28422000000136904</c:v>
                </c:pt>
                <c:pt idx="14">
                  <c:v>-7.210000000486616E-2</c:v>
                </c:pt>
                <c:pt idx="15">
                  <c:v>-0.11120000000300934</c:v>
                </c:pt>
                <c:pt idx="16">
                  <c:v>0.1098600000004808</c:v>
                </c:pt>
                <c:pt idx="17">
                  <c:v>-9.3870000004244503E-2</c:v>
                </c:pt>
                <c:pt idx="18">
                  <c:v>-0.12625000000116415</c:v>
                </c:pt>
                <c:pt idx="19">
                  <c:v>0.19555000000036671</c:v>
                </c:pt>
                <c:pt idx="20">
                  <c:v>-3.1910000001516892E-2</c:v>
                </c:pt>
                <c:pt idx="21">
                  <c:v>-0.2618800000018382</c:v>
                </c:pt>
                <c:pt idx="22">
                  <c:v>0.12647999999535386</c:v>
                </c:pt>
                <c:pt idx="23">
                  <c:v>8.4839999999530846E-2</c:v>
                </c:pt>
                <c:pt idx="24">
                  <c:v>-0.23307000000204425</c:v>
                </c:pt>
                <c:pt idx="25">
                  <c:v>3.1939999997121049E-2</c:v>
                </c:pt>
                <c:pt idx="26">
                  <c:v>-1.6260000003967434E-2</c:v>
                </c:pt>
                <c:pt idx="27">
                  <c:v>-9.4910000003437744E-2</c:v>
                </c:pt>
                <c:pt idx="28">
                  <c:v>-5.385000000387663E-2</c:v>
                </c:pt>
                <c:pt idx="29">
                  <c:v>-4.2790000006789342E-2</c:v>
                </c:pt>
                <c:pt idx="30">
                  <c:v>0.10556999999971595</c:v>
                </c:pt>
                <c:pt idx="31">
                  <c:v>-5.0990000003366731E-2</c:v>
                </c:pt>
                <c:pt idx="32">
                  <c:v>-0.12038000000757165</c:v>
                </c:pt>
                <c:pt idx="33">
                  <c:v>4.8600000009173527E-3</c:v>
                </c:pt>
                <c:pt idx="34">
                  <c:v>-0.3984199999977136</c:v>
                </c:pt>
                <c:pt idx="35">
                  <c:v>3.1159999991359655E-2</c:v>
                </c:pt>
                <c:pt idx="36">
                  <c:v>2.719999999681022E-2</c:v>
                </c:pt>
                <c:pt idx="37">
                  <c:v>9.2899999945075251E-3</c:v>
                </c:pt>
                <c:pt idx="38">
                  <c:v>-2.8620000004593749E-2</c:v>
                </c:pt>
                <c:pt idx="39">
                  <c:v>0.21022000000084518</c:v>
                </c:pt>
                <c:pt idx="40">
                  <c:v>4.2179999996733386E-2</c:v>
                </c:pt>
                <c:pt idx="41">
                  <c:v>9.9379999999655411E-2</c:v>
                </c:pt>
                <c:pt idx="42">
                  <c:v>1.2689999995927792E-2</c:v>
                </c:pt>
                <c:pt idx="43">
                  <c:v>-1.0430000002088491E-2</c:v>
                </c:pt>
                <c:pt idx="44">
                  <c:v>4.9569999995583203E-2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C2-4C88-ADB5-0D37CFE5E0C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-4288.5</c:v>
                </c:pt>
                <c:pt idx="1">
                  <c:v>-4125</c:v>
                </c:pt>
                <c:pt idx="2">
                  <c:v>-4084</c:v>
                </c:pt>
                <c:pt idx="3">
                  <c:v>-4062</c:v>
                </c:pt>
                <c:pt idx="4">
                  <c:v>-3997</c:v>
                </c:pt>
                <c:pt idx="5">
                  <c:v>-2850</c:v>
                </c:pt>
                <c:pt idx="6">
                  <c:v>-2791</c:v>
                </c:pt>
                <c:pt idx="7">
                  <c:v>-2777</c:v>
                </c:pt>
                <c:pt idx="8">
                  <c:v>-2774</c:v>
                </c:pt>
                <c:pt idx="9">
                  <c:v>-2770</c:v>
                </c:pt>
                <c:pt idx="10">
                  <c:v>-2768.5</c:v>
                </c:pt>
                <c:pt idx="11">
                  <c:v>-2767</c:v>
                </c:pt>
                <c:pt idx="12">
                  <c:v>-2761</c:v>
                </c:pt>
                <c:pt idx="13">
                  <c:v>-2758</c:v>
                </c:pt>
                <c:pt idx="14">
                  <c:v>-2690</c:v>
                </c:pt>
                <c:pt idx="15">
                  <c:v>-2680</c:v>
                </c:pt>
                <c:pt idx="16">
                  <c:v>-2646</c:v>
                </c:pt>
                <c:pt idx="17">
                  <c:v>-2643</c:v>
                </c:pt>
                <c:pt idx="18">
                  <c:v>-2625</c:v>
                </c:pt>
                <c:pt idx="19">
                  <c:v>-2605</c:v>
                </c:pt>
                <c:pt idx="20">
                  <c:v>-2599</c:v>
                </c:pt>
                <c:pt idx="21">
                  <c:v>-2532</c:v>
                </c:pt>
                <c:pt idx="22">
                  <c:v>-2528</c:v>
                </c:pt>
                <c:pt idx="23">
                  <c:v>-2524</c:v>
                </c:pt>
                <c:pt idx="24">
                  <c:v>-2523</c:v>
                </c:pt>
                <c:pt idx="25">
                  <c:v>-2334</c:v>
                </c:pt>
                <c:pt idx="26">
                  <c:v>-2314</c:v>
                </c:pt>
                <c:pt idx="27">
                  <c:v>-2299</c:v>
                </c:pt>
                <c:pt idx="28">
                  <c:v>-2265</c:v>
                </c:pt>
                <c:pt idx="29">
                  <c:v>-2231</c:v>
                </c:pt>
                <c:pt idx="30">
                  <c:v>-2227</c:v>
                </c:pt>
                <c:pt idx="31">
                  <c:v>-2211</c:v>
                </c:pt>
                <c:pt idx="32">
                  <c:v>-2182</c:v>
                </c:pt>
                <c:pt idx="33">
                  <c:v>-2146</c:v>
                </c:pt>
                <c:pt idx="34">
                  <c:v>-2138</c:v>
                </c:pt>
                <c:pt idx="35">
                  <c:v>-2076</c:v>
                </c:pt>
                <c:pt idx="36">
                  <c:v>-1920</c:v>
                </c:pt>
                <c:pt idx="37">
                  <c:v>-1919</c:v>
                </c:pt>
                <c:pt idx="38">
                  <c:v>-1918</c:v>
                </c:pt>
                <c:pt idx="39">
                  <c:v>-1842</c:v>
                </c:pt>
                <c:pt idx="40">
                  <c:v>-1798</c:v>
                </c:pt>
                <c:pt idx="41">
                  <c:v>-1718</c:v>
                </c:pt>
                <c:pt idx="42">
                  <c:v>-1659</c:v>
                </c:pt>
                <c:pt idx="43">
                  <c:v>-1627</c:v>
                </c:pt>
                <c:pt idx="44">
                  <c:v>-1627</c:v>
                </c:pt>
                <c:pt idx="45">
                  <c:v>0</c:v>
                </c:pt>
                <c:pt idx="46">
                  <c:v>160</c:v>
                </c:pt>
                <c:pt idx="47">
                  <c:v>160</c:v>
                </c:pt>
                <c:pt idx="48">
                  <c:v>295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45">
                  <c:v>0</c:v>
                </c:pt>
                <c:pt idx="46">
                  <c:v>-3.160000000934815E-2</c:v>
                </c:pt>
                <c:pt idx="47">
                  <c:v>-2.260000000387663E-2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C2-4C88-ADB5-0D37CFE5E0C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-4288.5</c:v>
                </c:pt>
                <c:pt idx="1">
                  <c:v>-4125</c:v>
                </c:pt>
                <c:pt idx="2">
                  <c:v>-4084</c:v>
                </c:pt>
                <c:pt idx="3">
                  <c:v>-4062</c:v>
                </c:pt>
                <c:pt idx="4">
                  <c:v>-3997</c:v>
                </c:pt>
                <c:pt idx="5">
                  <c:v>-2850</c:v>
                </c:pt>
                <c:pt idx="6">
                  <c:v>-2791</c:v>
                </c:pt>
                <c:pt idx="7">
                  <c:v>-2777</c:v>
                </c:pt>
                <c:pt idx="8">
                  <c:v>-2774</c:v>
                </c:pt>
                <c:pt idx="9">
                  <c:v>-2770</c:v>
                </c:pt>
                <c:pt idx="10">
                  <c:v>-2768.5</c:v>
                </c:pt>
                <c:pt idx="11">
                  <c:v>-2767</c:v>
                </c:pt>
                <c:pt idx="12">
                  <c:v>-2761</c:v>
                </c:pt>
                <c:pt idx="13">
                  <c:v>-2758</c:v>
                </c:pt>
                <c:pt idx="14">
                  <c:v>-2690</c:v>
                </c:pt>
                <c:pt idx="15">
                  <c:v>-2680</c:v>
                </c:pt>
                <c:pt idx="16">
                  <c:v>-2646</c:v>
                </c:pt>
                <c:pt idx="17">
                  <c:v>-2643</c:v>
                </c:pt>
                <c:pt idx="18">
                  <c:v>-2625</c:v>
                </c:pt>
                <c:pt idx="19">
                  <c:v>-2605</c:v>
                </c:pt>
                <c:pt idx="20">
                  <c:v>-2599</c:v>
                </c:pt>
                <c:pt idx="21">
                  <c:v>-2532</c:v>
                </c:pt>
                <c:pt idx="22">
                  <c:v>-2528</c:v>
                </c:pt>
                <c:pt idx="23">
                  <c:v>-2524</c:v>
                </c:pt>
                <c:pt idx="24">
                  <c:v>-2523</c:v>
                </c:pt>
                <c:pt idx="25">
                  <c:v>-2334</c:v>
                </c:pt>
                <c:pt idx="26">
                  <c:v>-2314</c:v>
                </c:pt>
                <c:pt idx="27">
                  <c:v>-2299</c:v>
                </c:pt>
                <c:pt idx="28">
                  <c:v>-2265</c:v>
                </c:pt>
                <c:pt idx="29">
                  <c:v>-2231</c:v>
                </c:pt>
                <c:pt idx="30">
                  <c:v>-2227</c:v>
                </c:pt>
                <c:pt idx="31">
                  <c:v>-2211</c:v>
                </c:pt>
                <c:pt idx="32">
                  <c:v>-2182</c:v>
                </c:pt>
                <c:pt idx="33">
                  <c:v>-2146</c:v>
                </c:pt>
                <c:pt idx="34">
                  <c:v>-2138</c:v>
                </c:pt>
                <c:pt idx="35">
                  <c:v>-2076</c:v>
                </c:pt>
                <c:pt idx="36">
                  <c:v>-1920</c:v>
                </c:pt>
                <c:pt idx="37">
                  <c:v>-1919</c:v>
                </c:pt>
                <c:pt idx="38">
                  <c:v>-1918</c:v>
                </c:pt>
                <c:pt idx="39">
                  <c:v>-1842</c:v>
                </c:pt>
                <c:pt idx="40">
                  <c:v>-1798</c:v>
                </c:pt>
                <c:pt idx="41">
                  <c:v>-1718</c:v>
                </c:pt>
                <c:pt idx="42">
                  <c:v>-1659</c:v>
                </c:pt>
                <c:pt idx="43">
                  <c:v>-1627</c:v>
                </c:pt>
                <c:pt idx="44">
                  <c:v>-1627</c:v>
                </c:pt>
                <c:pt idx="45">
                  <c:v>0</c:v>
                </c:pt>
                <c:pt idx="46">
                  <c:v>160</c:v>
                </c:pt>
                <c:pt idx="47">
                  <c:v>160</c:v>
                </c:pt>
                <c:pt idx="48">
                  <c:v>295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C2-4C88-ADB5-0D37CFE5E0C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-4288.5</c:v>
                </c:pt>
                <c:pt idx="1">
                  <c:v>-4125</c:v>
                </c:pt>
                <c:pt idx="2">
                  <c:v>-4084</c:v>
                </c:pt>
                <c:pt idx="3">
                  <c:v>-4062</c:v>
                </c:pt>
                <c:pt idx="4">
                  <c:v>-3997</c:v>
                </c:pt>
                <c:pt idx="5">
                  <c:v>-2850</c:v>
                </c:pt>
                <c:pt idx="6">
                  <c:v>-2791</c:v>
                </c:pt>
                <c:pt idx="7">
                  <c:v>-2777</c:v>
                </c:pt>
                <c:pt idx="8">
                  <c:v>-2774</c:v>
                </c:pt>
                <c:pt idx="9">
                  <c:v>-2770</c:v>
                </c:pt>
                <c:pt idx="10">
                  <c:v>-2768.5</c:v>
                </c:pt>
                <c:pt idx="11">
                  <c:v>-2767</c:v>
                </c:pt>
                <c:pt idx="12">
                  <c:v>-2761</c:v>
                </c:pt>
                <c:pt idx="13">
                  <c:v>-2758</c:v>
                </c:pt>
                <c:pt idx="14">
                  <c:v>-2690</c:v>
                </c:pt>
                <c:pt idx="15">
                  <c:v>-2680</c:v>
                </c:pt>
                <c:pt idx="16">
                  <c:v>-2646</c:v>
                </c:pt>
                <c:pt idx="17">
                  <c:v>-2643</c:v>
                </c:pt>
                <c:pt idx="18">
                  <c:v>-2625</c:v>
                </c:pt>
                <c:pt idx="19">
                  <c:v>-2605</c:v>
                </c:pt>
                <c:pt idx="20">
                  <c:v>-2599</c:v>
                </c:pt>
                <c:pt idx="21">
                  <c:v>-2532</c:v>
                </c:pt>
                <c:pt idx="22">
                  <c:v>-2528</c:v>
                </c:pt>
                <c:pt idx="23">
                  <c:v>-2524</c:v>
                </c:pt>
                <c:pt idx="24">
                  <c:v>-2523</c:v>
                </c:pt>
                <c:pt idx="25">
                  <c:v>-2334</c:v>
                </c:pt>
                <c:pt idx="26">
                  <c:v>-2314</c:v>
                </c:pt>
                <c:pt idx="27">
                  <c:v>-2299</c:v>
                </c:pt>
                <c:pt idx="28">
                  <c:v>-2265</c:v>
                </c:pt>
                <c:pt idx="29">
                  <c:v>-2231</c:v>
                </c:pt>
                <c:pt idx="30">
                  <c:v>-2227</c:v>
                </c:pt>
                <c:pt idx="31">
                  <c:v>-2211</c:v>
                </c:pt>
                <c:pt idx="32">
                  <c:v>-2182</c:v>
                </c:pt>
                <c:pt idx="33">
                  <c:v>-2146</c:v>
                </c:pt>
                <c:pt idx="34">
                  <c:v>-2138</c:v>
                </c:pt>
                <c:pt idx="35">
                  <c:v>-2076</c:v>
                </c:pt>
                <c:pt idx="36">
                  <c:v>-1920</c:v>
                </c:pt>
                <c:pt idx="37">
                  <c:v>-1919</c:v>
                </c:pt>
                <c:pt idx="38">
                  <c:v>-1918</c:v>
                </c:pt>
                <c:pt idx="39">
                  <c:v>-1842</c:v>
                </c:pt>
                <c:pt idx="40">
                  <c:v>-1798</c:v>
                </c:pt>
                <c:pt idx="41">
                  <c:v>-1718</c:v>
                </c:pt>
                <c:pt idx="42">
                  <c:v>-1659</c:v>
                </c:pt>
                <c:pt idx="43">
                  <c:v>-1627</c:v>
                </c:pt>
                <c:pt idx="44">
                  <c:v>-1627</c:v>
                </c:pt>
                <c:pt idx="45">
                  <c:v>0</c:v>
                </c:pt>
                <c:pt idx="46">
                  <c:v>160</c:v>
                </c:pt>
                <c:pt idx="47">
                  <c:v>160</c:v>
                </c:pt>
                <c:pt idx="48">
                  <c:v>295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48">
                  <c:v>9.4999999419087544E-4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C2-4C88-ADB5-0D37CFE5E0C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-4288.5</c:v>
                </c:pt>
                <c:pt idx="1">
                  <c:v>-4125</c:v>
                </c:pt>
                <c:pt idx="2">
                  <c:v>-4084</c:v>
                </c:pt>
                <c:pt idx="3">
                  <c:v>-4062</c:v>
                </c:pt>
                <c:pt idx="4">
                  <c:v>-3997</c:v>
                </c:pt>
                <c:pt idx="5">
                  <c:v>-2850</c:v>
                </c:pt>
                <c:pt idx="6">
                  <c:v>-2791</c:v>
                </c:pt>
                <c:pt idx="7">
                  <c:v>-2777</c:v>
                </c:pt>
                <c:pt idx="8">
                  <c:v>-2774</c:v>
                </c:pt>
                <c:pt idx="9">
                  <c:v>-2770</c:v>
                </c:pt>
                <c:pt idx="10">
                  <c:v>-2768.5</c:v>
                </c:pt>
                <c:pt idx="11">
                  <c:v>-2767</c:v>
                </c:pt>
                <c:pt idx="12">
                  <c:v>-2761</c:v>
                </c:pt>
                <c:pt idx="13">
                  <c:v>-2758</c:v>
                </c:pt>
                <c:pt idx="14">
                  <c:v>-2690</c:v>
                </c:pt>
                <c:pt idx="15">
                  <c:v>-2680</c:v>
                </c:pt>
                <c:pt idx="16">
                  <c:v>-2646</c:v>
                </c:pt>
                <c:pt idx="17">
                  <c:v>-2643</c:v>
                </c:pt>
                <c:pt idx="18">
                  <c:v>-2625</c:v>
                </c:pt>
                <c:pt idx="19">
                  <c:v>-2605</c:v>
                </c:pt>
                <c:pt idx="20">
                  <c:v>-2599</c:v>
                </c:pt>
                <c:pt idx="21">
                  <c:v>-2532</c:v>
                </c:pt>
                <c:pt idx="22">
                  <c:v>-2528</c:v>
                </c:pt>
                <c:pt idx="23">
                  <c:v>-2524</c:v>
                </c:pt>
                <c:pt idx="24">
                  <c:v>-2523</c:v>
                </c:pt>
                <c:pt idx="25">
                  <c:v>-2334</c:v>
                </c:pt>
                <c:pt idx="26">
                  <c:v>-2314</c:v>
                </c:pt>
                <c:pt idx="27">
                  <c:v>-2299</c:v>
                </c:pt>
                <c:pt idx="28">
                  <c:v>-2265</c:v>
                </c:pt>
                <c:pt idx="29">
                  <c:v>-2231</c:v>
                </c:pt>
                <c:pt idx="30">
                  <c:v>-2227</c:v>
                </c:pt>
                <c:pt idx="31">
                  <c:v>-2211</c:v>
                </c:pt>
                <c:pt idx="32">
                  <c:v>-2182</c:v>
                </c:pt>
                <c:pt idx="33">
                  <c:v>-2146</c:v>
                </c:pt>
                <c:pt idx="34">
                  <c:v>-2138</c:v>
                </c:pt>
                <c:pt idx="35">
                  <c:v>-2076</c:v>
                </c:pt>
                <c:pt idx="36">
                  <c:v>-1920</c:v>
                </c:pt>
                <c:pt idx="37">
                  <c:v>-1919</c:v>
                </c:pt>
                <c:pt idx="38">
                  <c:v>-1918</c:v>
                </c:pt>
                <c:pt idx="39">
                  <c:v>-1842</c:v>
                </c:pt>
                <c:pt idx="40">
                  <c:v>-1798</c:v>
                </c:pt>
                <c:pt idx="41">
                  <c:v>-1718</c:v>
                </c:pt>
                <c:pt idx="42">
                  <c:v>-1659</c:v>
                </c:pt>
                <c:pt idx="43">
                  <c:v>-1627</c:v>
                </c:pt>
                <c:pt idx="44">
                  <c:v>-1627</c:v>
                </c:pt>
                <c:pt idx="45">
                  <c:v>0</c:v>
                </c:pt>
                <c:pt idx="46">
                  <c:v>160</c:v>
                </c:pt>
                <c:pt idx="47">
                  <c:v>160</c:v>
                </c:pt>
                <c:pt idx="48">
                  <c:v>295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FC2-4C88-ADB5-0D37CFE5E0C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-4288.5</c:v>
                </c:pt>
                <c:pt idx="1">
                  <c:v>-4125</c:v>
                </c:pt>
                <c:pt idx="2">
                  <c:v>-4084</c:v>
                </c:pt>
                <c:pt idx="3">
                  <c:v>-4062</c:v>
                </c:pt>
                <c:pt idx="4">
                  <c:v>-3997</c:v>
                </c:pt>
                <c:pt idx="5">
                  <c:v>-2850</c:v>
                </c:pt>
                <c:pt idx="6">
                  <c:v>-2791</c:v>
                </c:pt>
                <c:pt idx="7">
                  <c:v>-2777</c:v>
                </c:pt>
                <c:pt idx="8">
                  <c:v>-2774</c:v>
                </c:pt>
                <c:pt idx="9">
                  <c:v>-2770</c:v>
                </c:pt>
                <c:pt idx="10">
                  <c:v>-2768.5</c:v>
                </c:pt>
                <c:pt idx="11">
                  <c:v>-2767</c:v>
                </c:pt>
                <c:pt idx="12">
                  <c:v>-2761</c:v>
                </c:pt>
                <c:pt idx="13">
                  <c:v>-2758</c:v>
                </c:pt>
                <c:pt idx="14">
                  <c:v>-2690</c:v>
                </c:pt>
                <c:pt idx="15">
                  <c:v>-2680</c:v>
                </c:pt>
                <c:pt idx="16">
                  <c:v>-2646</c:v>
                </c:pt>
                <c:pt idx="17">
                  <c:v>-2643</c:v>
                </c:pt>
                <c:pt idx="18">
                  <c:v>-2625</c:v>
                </c:pt>
                <c:pt idx="19">
                  <c:v>-2605</c:v>
                </c:pt>
                <c:pt idx="20">
                  <c:v>-2599</c:v>
                </c:pt>
                <c:pt idx="21">
                  <c:v>-2532</c:v>
                </c:pt>
                <c:pt idx="22">
                  <c:v>-2528</c:v>
                </c:pt>
                <c:pt idx="23">
                  <c:v>-2524</c:v>
                </c:pt>
                <c:pt idx="24">
                  <c:v>-2523</c:v>
                </c:pt>
                <c:pt idx="25">
                  <c:v>-2334</c:v>
                </c:pt>
                <c:pt idx="26">
                  <c:v>-2314</c:v>
                </c:pt>
                <c:pt idx="27">
                  <c:v>-2299</c:v>
                </c:pt>
                <c:pt idx="28">
                  <c:v>-2265</c:v>
                </c:pt>
                <c:pt idx="29">
                  <c:v>-2231</c:v>
                </c:pt>
                <c:pt idx="30">
                  <c:v>-2227</c:v>
                </c:pt>
                <c:pt idx="31">
                  <c:v>-2211</c:v>
                </c:pt>
                <c:pt idx="32">
                  <c:v>-2182</c:v>
                </c:pt>
                <c:pt idx="33">
                  <c:v>-2146</c:v>
                </c:pt>
                <c:pt idx="34">
                  <c:v>-2138</c:v>
                </c:pt>
                <c:pt idx="35">
                  <c:v>-2076</c:v>
                </c:pt>
                <c:pt idx="36">
                  <c:v>-1920</c:v>
                </c:pt>
                <c:pt idx="37">
                  <c:v>-1919</c:v>
                </c:pt>
                <c:pt idx="38">
                  <c:v>-1918</c:v>
                </c:pt>
                <c:pt idx="39">
                  <c:v>-1842</c:v>
                </c:pt>
                <c:pt idx="40">
                  <c:v>-1798</c:v>
                </c:pt>
                <c:pt idx="41">
                  <c:v>-1718</c:v>
                </c:pt>
                <c:pt idx="42">
                  <c:v>-1659</c:v>
                </c:pt>
                <c:pt idx="43">
                  <c:v>-1627</c:v>
                </c:pt>
                <c:pt idx="44">
                  <c:v>-1627</c:v>
                </c:pt>
                <c:pt idx="45">
                  <c:v>0</c:v>
                </c:pt>
                <c:pt idx="46">
                  <c:v>160</c:v>
                </c:pt>
                <c:pt idx="47">
                  <c:v>160</c:v>
                </c:pt>
                <c:pt idx="48">
                  <c:v>295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FC2-4C88-ADB5-0D37CFE5E0C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-4288.5</c:v>
                </c:pt>
                <c:pt idx="1">
                  <c:v>-4125</c:v>
                </c:pt>
                <c:pt idx="2">
                  <c:v>-4084</c:v>
                </c:pt>
                <c:pt idx="3">
                  <c:v>-4062</c:v>
                </c:pt>
                <c:pt idx="4">
                  <c:v>-3997</c:v>
                </c:pt>
                <c:pt idx="5">
                  <c:v>-2850</c:v>
                </c:pt>
                <c:pt idx="6">
                  <c:v>-2791</c:v>
                </c:pt>
                <c:pt idx="7">
                  <c:v>-2777</c:v>
                </c:pt>
                <c:pt idx="8">
                  <c:v>-2774</c:v>
                </c:pt>
                <c:pt idx="9">
                  <c:v>-2770</c:v>
                </c:pt>
                <c:pt idx="10">
                  <c:v>-2768.5</c:v>
                </c:pt>
                <c:pt idx="11">
                  <c:v>-2767</c:v>
                </c:pt>
                <c:pt idx="12">
                  <c:v>-2761</c:v>
                </c:pt>
                <c:pt idx="13">
                  <c:v>-2758</c:v>
                </c:pt>
                <c:pt idx="14">
                  <c:v>-2690</c:v>
                </c:pt>
                <c:pt idx="15">
                  <c:v>-2680</c:v>
                </c:pt>
                <c:pt idx="16">
                  <c:v>-2646</c:v>
                </c:pt>
                <c:pt idx="17">
                  <c:v>-2643</c:v>
                </c:pt>
                <c:pt idx="18">
                  <c:v>-2625</c:v>
                </c:pt>
                <c:pt idx="19">
                  <c:v>-2605</c:v>
                </c:pt>
                <c:pt idx="20">
                  <c:v>-2599</c:v>
                </c:pt>
                <c:pt idx="21">
                  <c:v>-2532</c:v>
                </c:pt>
                <c:pt idx="22">
                  <c:v>-2528</c:v>
                </c:pt>
                <c:pt idx="23">
                  <c:v>-2524</c:v>
                </c:pt>
                <c:pt idx="24">
                  <c:v>-2523</c:v>
                </c:pt>
                <c:pt idx="25">
                  <c:v>-2334</c:v>
                </c:pt>
                <c:pt idx="26">
                  <c:v>-2314</c:v>
                </c:pt>
                <c:pt idx="27">
                  <c:v>-2299</c:v>
                </c:pt>
                <c:pt idx="28">
                  <c:v>-2265</c:v>
                </c:pt>
                <c:pt idx="29">
                  <c:v>-2231</c:v>
                </c:pt>
                <c:pt idx="30">
                  <c:v>-2227</c:v>
                </c:pt>
                <c:pt idx="31">
                  <c:v>-2211</c:v>
                </c:pt>
                <c:pt idx="32">
                  <c:v>-2182</c:v>
                </c:pt>
                <c:pt idx="33">
                  <c:v>-2146</c:v>
                </c:pt>
                <c:pt idx="34">
                  <c:v>-2138</c:v>
                </c:pt>
                <c:pt idx="35">
                  <c:v>-2076</c:v>
                </c:pt>
                <c:pt idx="36">
                  <c:v>-1920</c:v>
                </c:pt>
                <c:pt idx="37">
                  <c:v>-1919</c:v>
                </c:pt>
                <c:pt idx="38">
                  <c:v>-1918</c:v>
                </c:pt>
                <c:pt idx="39">
                  <c:v>-1842</c:v>
                </c:pt>
                <c:pt idx="40">
                  <c:v>-1798</c:v>
                </c:pt>
                <c:pt idx="41">
                  <c:v>-1718</c:v>
                </c:pt>
                <c:pt idx="42">
                  <c:v>-1659</c:v>
                </c:pt>
                <c:pt idx="43">
                  <c:v>-1627</c:v>
                </c:pt>
                <c:pt idx="44">
                  <c:v>-1627</c:v>
                </c:pt>
                <c:pt idx="45">
                  <c:v>0</c:v>
                </c:pt>
                <c:pt idx="46">
                  <c:v>160</c:v>
                </c:pt>
                <c:pt idx="47">
                  <c:v>160</c:v>
                </c:pt>
                <c:pt idx="48">
                  <c:v>295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FC2-4C88-ADB5-0D37CFE5E0C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-4288.5</c:v>
                </c:pt>
                <c:pt idx="1">
                  <c:v>-4125</c:v>
                </c:pt>
                <c:pt idx="2">
                  <c:v>-4084</c:v>
                </c:pt>
                <c:pt idx="3">
                  <c:v>-4062</c:v>
                </c:pt>
                <c:pt idx="4">
                  <c:v>-3997</c:v>
                </c:pt>
                <c:pt idx="5">
                  <c:v>-2850</c:v>
                </c:pt>
                <c:pt idx="6">
                  <c:v>-2791</c:v>
                </c:pt>
                <c:pt idx="7">
                  <c:v>-2777</c:v>
                </c:pt>
                <c:pt idx="8">
                  <c:v>-2774</c:v>
                </c:pt>
                <c:pt idx="9">
                  <c:v>-2770</c:v>
                </c:pt>
                <c:pt idx="10">
                  <c:v>-2768.5</c:v>
                </c:pt>
                <c:pt idx="11">
                  <c:v>-2767</c:v>
                </c:pt>
                <c:pt idx="12">
                  <c:v>-2761</c:v>
                </c:pt>
                <c:pt idx="13">
                  <c:v>-2758</c:v>
                </c:pt>
                <c:pt idx="14">
                  <c:v>-2690</c:v>
                </c:pt>
                <c:pt idx="15">
                  <c:v>-2680</c:v>
                </c:pt>
                <c:pt idx="16">
                  <c:v>-2646</c:v>
                </c:pt>
                <c:pt idx="17">
                  <c:v>-2643</c:v>
                </c:pt>
                <c:pt idx="18">
                  <c:v>-2625</c:v>
                </c:pt>
                <c:pt idx="19">
                  <c:v>-2605</c:v>
                </c:pt>
                <c:pt idx="20">
                  <c:v>-2599</c:v>
                </c:pt>
                <c:pt idx="21">
                  <c:v>-2532</c:v>
                </c:pt>
                <c:pt idx="22">
                  <c:v>-2528</c:v>
                </c:pt>
                <c:pt idx="23">
                  <c:v>-2524</c:v>
                </c:pt>
                <c:pt idx="24">
                  <c:v>-2523</c:v>
                </c:pt>
                <c:pt idx="25">
                  <c:v>-2334</c:v>
                </c:pt>
                <c:pt idx="26">
                  <c:v>-2314</c:v>
                </c:pt>
                <c:pt idx="27">
                  <c:v>-2299</c:v>
                </c:pt>
                <c:pt idx="28">
                  <c:v>-2265</c:v>
                </c:pt>
                <c:pt idx="29">
                  <c:v>-2231</c:v>
                </c:pt>
                <c:pt idx="30">
                  <c:v>-2227</c:v>
                </c:pt>
                <c:pt idx="31">
                  <c:v>-2211</c:v>
                </c:pt>
                <c:pt idx="32">
                  <c:v>-2182</c:v>
                </c:pt>
                <c:pt idx="33">
                  <c:v>-2146</c:v>
                </c:pt>
                <c:pt idx="34">
                  <c:v>-2138</c:v>
                </c:pt>
                <c:pt idx="35">
                  <c:v>-2076</c:v>
                </c:pt>
                <c:pt idx="36">
                  <c:v>-1920</c:v>
                </c:pt>
                <c:pt idx="37">
                  <c:v>-1919</c:v>
                </c:pt>
                <c:pt idx="38">
                  <c:v>-1918</c:v>
                </c:pt>
                <c:pt idx="39">
                  <c:v>-1842</c:v>
                </c:pt>
                <c:pt idx="40">
                  <c:v>-1798</c:v>
                </c:pt>
                <c:pt idx="41">
                  <c:v>-1718</c:v>
                </c:pt>
                <c:pt idx="42">
                  <c:v>-1659</c:v>
                </c:pt>
                <c:pt idx="43">
                  <c:v>-1627</c:v>
                </c:pt>
                <c:pt idx="44">
                  <c:v>-1627</c:v>
                </c:pt>
                <c:pt idx="45">
                  <c:v>0</c:v>
                </c:pt>
                <c:pt idx="46">
                  <c:v>160</c:v>
                </c:pt>
                <c:pt idx="47">
                  <c:v>160</c:v>
                </c:pt>
                <c:pt idx="48">
                  <c:v>295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-0.15716754910282738</c:v>
                </c:pt>
                <c:pt idx="1">
                  <c:v>-0.15192192603447829</c:v>
                </c:pt>
                <c:pt idx="2">
                  <c:v>-0.15060650985220114</c:v>
                </c:pt>
                <c:pt idx="3">
                  <c:v>-0.1499006767787841</c:v>
                </c:pt>
                <c:pt idx="4">
                  <c:v>-0.14781526088005204</c:v>
                </c:pt>
                <c:pt idx="5">
                  <c:v>-0.11101569109781084</c:v>
                </c:pt>
                <c:pt idx="6">
                  <c:v>-0.1091227751281925</c:v>
                </c:pt>
                <c:pt idx="7">
                  <c:v>-0.10867360862692714</c:v>
                </c:pt>
                <c:pt idx="8">
                  <c:v>-0.10857735866237028</c:v>
                </c:pt>
                <c:pt idx="9">
                  <c:v>-0.10844902537629446</c:v>
                </c:pt>
                <c:pt idx="10">
                  <c:v>-0.10840090039401602</c:v>
                </c:pt>
                <c:pt idx="11">
                  <c:v>-0.10835277541173759</c:v>
                </c:pt>
                <c:pt idx="12">
                  <c:v>-0.10816027548262386</c:v>
                </c:pt>
                <c:pt idx="13">
                  <c:v>-0.108064025518067</c:v>
                </c:pt>
                <c:pt idx="14">
                  <c:v>-0.10588235965477807</c:v>
                </c:pt>
                <c:pt idx="15">
                  <c:v>-0.10556152643958852</c:v>
                </c:pt>
                <c:pt idx="16">
                  <c:v>-0.10447069350794405</c:v>
                </c:pt>
                <c:pt idx="17">
                  <c:v>-0.10437444354338719</c:v>
                </c:pt>
                <c:pt idx="18">
                  <c:v>-0.10379694375604601</c:v>
                </c:pt>
                <c:pt idx="19">
                  <c:v>-0.1031552773256669</c:v>
                </c:pt>
                <c:pt idx="20">
                  <c:v>-0.10296277739655317</c:v>
                </c:pt>
                <c:pt idx="21">
                  <c:v>-0.1008131948547832</c:v>
                </c:pt>
                <c:pt idx="22">
                  <c:v>-0.10068486156870739</c:v>
                </c:pt>
                <c:pt idx="23">
                  <c:v>-0.10055652828263156</c:v>
                </c:pt>
                <c:pt idx="24">
                  <c:v>-0.10052444496111261</c:v>
                </c:pt>
                <c:pt idx="25">
                  <c:v>-9.4460697194030135E-2</c:v>
                </c:pt>
                <c:pt idx="26">
                  <c:v>-9.3819030763651043E-2</c:v>
                </c:pt>
                <c:pt idx="27">
                  <c:v>-9.3337780940866727E-2</c:v>
                </c:pt>
                <c:pt idx="28">
                  <c:v>-9.2246948009222257E-2</c:v>
                </c:pt>
                <c:pt idx="29">
                  <c:v>-9.1156115077577787E-2</c:v>
                </c:pt>
                <c:pt idx="30">
                  <c:v>-9.1027781791501977E-2</c:v>
                </c:pt>
                <c:pt idx="31">
                  <c:v>-9.0514448647198695E-2</c:v>
                </c:pt>
                <c:pt idx="32">
                  <c:v>-8.9584032323149002E-2</c:v>
                </c:pt>
                <c:pt idx="33">
                  <c:v>-8.8429032748466627E-2</c:v>
                </c:pt>
                <c:pt idx="34">
                  <c:v>-8.8172366176314992E-2</c:v>
                </c:pt>
                <c:pt idx="35">
                  <c:v>-8.6183200242139796E-2</c:v>
                </c:pt>
                <c:pt idx="36">
                  <c:v>-8.1178202085182838E-2</c:v>
                </c:pt>
                <c:pt idx="37">
                  <c:v>-8.1146118763663871E-2</c:v>
                </c:pt>
                <c:pt idx="38">
                  <c:v>-8.1114035442144933E-2</c:v>
                </c:pt>
                <c:pt idx="39">
                  <c:v>-7.8675703006704359E-2</c:v>
                </c:pt>
                <c:pt idx="40">
                  <c:v>-7.726403685987035E-2</c:v>
                </c:pt>
                <c:pt idx="41">
                  <c:v>-7.4697371138353952E-2</c:v>
                </c:pt>
                <c:pt idx="42">
                  <c:v>-7.2804455168735627E-2</c:v>
                </c:pt>
                <c:pt idx="43">
                  <c:v>-7.1777788880129062E-2</c:v>
                </c:pt>
                <c:pt idx="44">
                  <c:v>-7.1777788880129062E-2</c:v>
                </c:pt>
                <c:pt idx="45">
                  <c:v>-1.9578224768789523E-2</c:v>
                </c:pt>
                <c:pt idx="46">
                  <c:v>-1.4444893325756748E-2</c:v>
                </c:pt>
                <c:pt idx="47">
                  <c:v>-1.4444893325756748E-2</c:v>
                </c:pt>
                <c:pt idx="48">
                  <c:v>-1.0113644920697842E-2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FC2-4C88-ADB5-0D37CFE5E0C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-4288.5</c:v>
                </c:pt>
                <c:pt idx="1">
                  <c:v>-4125</c:v>
                </c:pt>
                <c:pt idx="2">
                  <c:v>-4084</c:v>
                </c:pt>
                <c:pt idx="3">
                  <c:v>-4062</c:v>
                </c:pt>
                <c:pt idx="4">
                  <c:v>-3997</c:v>
                </c:pt>
                <c:pt idx="5">
                  <c:v>-2850</c:v>
                </c:pt>
                <c:pt idx="6">
                  <c:v>-2791</c:v>
                </c:pt>
                <c:pt idx="7">
                  <c:v>-2777</c:v>
                </c:pt>
                <c:pt idx="8">
                  <c:v>-2774</c:v>
                </c:pt>
                <c:pt idx="9">
                  <c:v>-2770</c:v>
                </c:pt>
                <c:pt idx="10">
                  <c:v>-2768.5</c:v>
                </c:pt>
                <c:pt idx="11">
                  <c:v>-2767</c:v>
                </c:pt>
                <c:pt idx="12">
                  <c:v>-2761</c:v>
                </c:pt>
                <c:pt idx="13">
                  <c:v>-2758</c:v>
                </c:pt>
                <c:pt idx="14">
                  <c:v>-2690</c:v>
                </c:pt>
                <c:pt idx="15">
                  <c:v>-2680</c:v>
                </c:pt>
                <c:pt idx="16">
                  <c:v>-2646</c:v>
                </c:pt>
                <c:pt idx="17">
                  <c:v>-2643</c:v>
                </c:pt>
                <c:pt idx="18">
                  <c:v>-2625</c:v>
                </c:pt>
                <c:pt idx="19">
                  <c:v>-2605</c:v>
                </c:pt>
                <c:pt idx="20">
                  <c:v>-2599</c:v>
                </c:pt>
                <c:pt idx="21">
                  <c:v>-2532</c:v>
                </c:pt>
                <c:pt idx="22">
                  <c:v>-2528</c:v>
                </c:pt>
                <c:pt idx="23">
                  <c:v>-2524</c:v>
                </c:pt>
                <c:pt idx="24">
                  <c:v>-2523</c:v>
                </c:pt>
                <c:pt idx="25">
                  <c:v>-2334</c:v>
                </c:pt>
                <c:pt idx="26">
                  <c:v>-2314</c:v>
                </c:pt>
                <c:pt idx="27">
                  <c:v>-2299</c:v>
                </c:pt>
                <c:pt idx="28">
                  <c:v>-2265</c:v>
                </c:pt>
                <c:pt idx="29">
                  <c:v>-2231</c:v>
                </c:pt>
                <c:pt idx="30">
                  <c:v>-2227</c:v>
                </c:pt>
                <c:pt idx="31">
                  <c:v>-2211</c:v>
                </c:pt>
                <c:pt idx="32">
                  <c:v>-2182</c:v>
                </c:pt>
                <c:pt idx="33">
                  <c:v>-2146</c:v>
                </c:pt>
                <c:pt idx="34">
                  <c:v>-2138</c:v>
                </c:pt>
                <c:pt idx="35">
                  <c:v>-2076</c:v>
                </c:pt>
                <c:pt idx="36">
                  <c:v>-1920</c:v>
                </c:pt>
                <c:pt idx="37">
                  <c:v>-1919</c:v>
                </c:pt>
                <c:pt idx="38">
                  <c:v>-1918</c:v>
                </c:pt>
                <c:pt idx="39">
                  <c:v>-1842</c:v>
                </c:pt>
                <c:pt idx="40">
                  <c:v>-1798</c:v>
                </c:pt>
                <c:pt idx="41">
                  <c:v>-1718</c:v>
                </c:pt>
                <c:pt idx="42">
                  <c:v>-1659</c:v>
                </c:pt>
                <c:pt idx="43">
                  <c:v>-1627</c:v>
                </c:pt>
                <c:pt idx="44">
                  <c:v>-1627</c:v>
                </c:pt>
                <c:pt idx="45">
                  <c:v>0</c:v>
                </c:pt>
                <c:pt idx="46">
                  <c:v>160</c:v>
                </c:pt>
                <c:pt idx="47">
                  <c:v>160</c:v>
                </c:pt>
                <c:pt idx="48">
                  <c:v>295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FC2-4C88-ADB5-0D37CFE5E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932432"/>
        <c:axId val="1"/>
      </c:scatterChart>
      <c:valAx>
        <c:axId val="427932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9324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9B221FF-F714-965D-F3FC-FF180BA9CF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070.pdf" TargetMode="External"/><Relationship Id="rId2" Type="http://schemas.openxmlformats.org/officeDocument/2006/relationships/hyperlink" Target="http://var.astro.cz/oejv/issues/oejv0070.pdf" TargetMode="External"/><Relationship Id="rId1" Type="http://schemas.openxmlformats.org/officeDocument/2006/relationships/hyperlink" Target="http://www.bav-astro.de/LkDB/index.php?lang=en&amp;sprache_dial=en" TargetMode="External"/><Relationship Id="rId4" Type="http://schemas.openxmlformats.org/officeDocument/2006/relationships/hyperlink" Target="http://www.bav-astro.de/sfs/BAVM_link.php?BAVMnr=2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55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51</v>
      </c>
      <c r="F1" s="51" t="s">
        <v>49</v>
      </c>
      <c r="G1" s="32">
        <v>23.47071</v>
      </c>
      <c r="H1" s="33">
        <v>55.323700000000002</v>
      </c>
      <c r="I1" s="34">
        <v>52507.16</v>
      </c>
      <c r="J1" s="34">
        <v>8.6779100000000007</v>
      </c>
      <c r="K1" s="31" t="s">
        <v>50</v>
      </c>
      <c r="L1" s="33"/>
      <c r="M1" s="34">
        <v>52507.16</v>
      </c>
      <c r="N1" s="34">
        <v>8.6779100000000007</v>
      </c>
      <c r="O1" s="37" t="s">
        <v>50</v>
      </c>
    </row>
    <row r="2" spans="1:15" x14ac:dyDescent="0.2">
      <c r="A2" t="s">
        <v>23</v>
      </c>
      <c r="B2" t="s">
        <v>50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38388.25</v>
      </c>
      <c r="D4" s="28">
        <v>8.6780179999999998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4">
        <v>52507.16</v>
      </c>
      <c r="D7" s="29" t="s">
        <v>52</v>
      </c>
    </row>
    <row r="8" spans="1:15" x14ac:dyDescent="0.2">
      <c r="A8" t="s">
        <v>3</v>
      </c>
      <c r="C8" s="54">
        <v>8.6779100000000007</v>
      </c>
      <c r="D8" s="29" t="s">
        <v>52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-1.9578224768789523E-2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3.208332151895485E-5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55067.13333635508</v>
      </c>
      <c r="E15" s="14" t="s">
        <v>34</v>
      </c>
      <c r="F15" s="35">
        <v>1</v>
      </c>
    </row>
    <row r="16" spans="1:15" x14ac:dyDescent="0.2">
      <c r="A16" s="16" t="s">
        <v>4</v>
      </c>
      <c r="B16" s="10"/>
      <c r="C16" s="17">
        <f ca="1">+C8+C12</f>
        <v>8.6779420833215202</v>
      </c>
      <c r="E16" s="14" t="s">
        <v>30</v>
      </c>
      <c r="F16" s="36">
        <f ca="1">NOW()+15018.5+$C$5/24</f>
        <v>60328.726469212961</v>
      </c>
    </row>
    <row r="17" spans="1:18" ht="13.5" thickBot="1" x14ac:dyDescent="0.25">
      <c r="A17" s="14" t="s">
        <v>27</v>
      </c>
      <c r="B17" s="10"/>
      <c r="C17" s="10">
        <f>COUNT(C21:C2191)</f>
        <v>49</v>
      </c>
      <c r="E17" s="14" t="s">
        <v>35</v>
      </c>
      <c r="F17" s="15">
        <f ca="1">ROUND(2*(F16-$C$7)/$C$8,0)/2+F15</f>
        <v>902.5</v>
      </c>
    </row>
    <row r="18" spans="1:18" ht="14.25" thickTop="1" thickBot="1" x14ac:dyDescent="0.25">
      <c r="A18" s="16" t="s">
        <v>5</v>
      </c>
      <c r="B18" s="10"/>
      <c r="C18" s="19">
        <f ca="1">+C15</f>
        <v>55067.13333635508</v>
      </c>
      <c r="D18" s="20">
        <f ca="1">+C16</f>
        <v>8.6779420833215202</v>
      </c>
      <c r="E18" s="14" t="s">
        <v>36</v>
      </c>
      <c r="F18" s="23">
        <f ca="1">ROUND(2*(F16-$C$15)/$C$16,0)/2+F15</f>
        <v>607.5</v>
      </c>
    </row>
    <row r="19" spans="1:18" ht="13.5" thickTop="1" x14ac:dyDescent="0.2">
      <c r="E19" s="14" t="s">
        <v>31</v>
      </c>
      <c r="F19" s="18">
        <f ca="1">+$C$15+$C$16*F18-15018.5-$C$5/24</f>
        <v>45320.878985306241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s="52" t="s">
        <v>58</v>
      </c>
      <c r="B21" s="53" t="s">
        <v>196</v>
      </c>
      <c r="C21" s="52">
        <v>15291.35</v>
      </c>
      <c r="D21" s="52" t="s">
        <v>38</v>
      </c>
      <c r="E21">
        <f t="shared" ref="E21:E52" si="0">+(C21-C$7)/C$8</f>
        <v>-4288.5683303929172</v>
      </c>
      <c r="F21">
        <f t="shared" ref="F21:F52" si="1">ROUND(2*E21,0)/2</f>
        <v>-4288.5</v>
      </c>
      <c r="G21">
        <f t="shared" ref="G21:G52" si="2">+C21-(C$7+F21*C$8)</f>
        <v>-0.59296500000164087</v>
      </c>
      <c r="H21">
        <f t="shared" ref="H21:H65" si="3">+G21</f>
        <v>-0.59296500000164087</v>
      </c>
      <c r="O21">
        <f t="shared" ref="O21:O52" ca="1" si="4">+C$11+C$12*$F21</f>
        <v>-0.15716754910282738</v>
      </c>
      <c r="Q21" s="2">
        <f t="shared" ref="Q21:Q52" si="5">+C21-15018.5</f>
        <v>272.85000000000036</v>
      </c>
    </row>
    <row r="22" spans="1:18" x14ac:dyDescent="0.2">
      <c r="A22" s="52" t="s">
        <v>58</v>
      </c>
      <c r="B22" s="53" t="s">
        <v>184</v>
      </c>
      <c r="C22" s="52">
        <v>16711.37</v>
      </c>
      <c r="D22" s="52" t="s">
        <v>38</v>
      </c>
      <c r="E22">
        <f t="shared" si="0"/>
        <v>-4124.9321553231139</v>
      </c>
      <c r="F22">
        <f t="shared" si="1"/>
        <v>-4125</v>
      </c>
      <c r="G22">
        <f t="shared" si="2"/>
        <v>0.58874999999898137</v>
      </c>
      <c r="H22">
        <f t="shared" si="3"/>
        <v>0.58874999999898137</v>
      </c>
      <c r="O22">
        <f t="shared" ca="1" si="4"/>
        <v>-0.15192192603447829</v>
      </c>
      <c r="Q22" s="2">
        <f t="shared" si="5"/>
        <v>1692.869999999999</v>
      </c>
    </row>
    <row r="23" spans="1:18" x14ac:dyDescent="0.2">
      <c r="A23" s="52" t="s">
        <v>58</v>
      </c>
      <c r="B23" s="53" t="s">
        <v>184</v>
      </c>
      <c r="C23" s="52">
        <v>17065.439999999999</v>
      </c>
      <c r="D23" s="52" t="s">
        <v>38</v>
      </c>
      <c r="E23">
        <f t="shared" si="0"/>
        <v>-4084.130856392841</v>
      </c>
      <c r="F23">
        <f t="shared" si="1"/>
        <v>-4084</v>
      </c>
      <c r="G23">
        <f t="shared" si="2"/>
        <v>-1.1355599999988044</v>
      </c>
      <c r="H23">
        <f t="shared" si="3"/>
        <v>-1.1355599999988044</v>
      </c>
      <c r="O23">
        <f t="shared" ca="1" si="4"/>
        <v>-0.15060650985220114</v>
      </c>
      <c r="Q23" s="2">
        <f t="shared" si="5"/>
        <v>2046.9399999999987</v>
      </c>
    </row>
    <row r="24" spans="1:18" x14ac:dyDescent="0.2">
      <c r="A24" s="52" t="s">
        <v>58</v>
      </c>
      <c r="B24" s="53" t="s">
        <v>184</v>
      </c>
      <c r="C24" s="52">
        <v>17259.22</v>
      </c>
      <c r="D24" s="52" t="s">
        <v>38</v>
      </c>
      <c r="E24">
        <f t="shared" si="0"/>
        <v>-4061.8005948436894</v>
      </c>
      <c r="F24">
        <f t="shared" si="1"/>
        <v>-4062</v>
      </c>
      <c r="G24">
        <f t="shared" si="2"/>
        <v>1.7304199999998673</v>
      </c>
      <c r="H24">
        <f t="shared" si="3"/>
        <v>1.7304199999998673</v>
      </c>
      <c r="O24">
        <f t="shared" ca="1" si="4"/>
        <v>-0.1499006767787841</v>
      </c>
      <c r="Q24" s="2">
        <f t="shared" si="5"/>
        <v>2240.7200000000012</v>
      </c>
    </row>
    <row r="25" spans="1:18" x14ac:dyDescent="0.2">
      <c r="A25" s="52" t="s">
        <v>58</v>
      </c>
      <c r="B25" s="53" t="s">
        <v>184</v>
      </c>
      <c r="C25" s="52">
        <v>17821.36</v>
      </c>
      <c r="D25" s="52" t="s">
        <v>38</v>
      </c>
      <c r="E25">
        <f t="shared" si="0"/>
        <v>-3997.0223244997933</v>
      </c>
      <c r="F25">
        <f t="shared" si="1"/>
        <v>-3997</v>
      </c>
      <c r="G25">
        <f t="shared" si="2"/>
        <v>-0.19372999999905005</v>
      </c>
      <c r="H25">
        <f t="shared" si="3"/>
        <v>-0.19372999999905005</v>
      </c>
      <c r="O25">
        <f t="shared" ca="1" si="4"/>
        <v>-0.14781526088005204</v>
      </c>
      <c r="Q25" s="2">
        <f t="shared" si="5"/>
        <v>2802.8600000000006</v>
      </c>
    </row>
    <row r="26" spans="1:18" x14ac:dyDescent="0.2">
      <c r="A26" s="52" t="s">
        <v>58</v>
      </c>
      <c r="B26" s="53" t="s">
        <v>184</v>
      </c>
      <c r="C26" s="52">
        <v>27775.25</v>
      </c>
      <c r="D26" s="52" t="s">
        <v>38</v>
      </c>
      <c r="E26">
        <f t="shared" si="0"/>
        <v>-2849.9846161114833</v>
      </c>
      <c r="F26">
        <f t="shared" si="1"/>
        <v>-2850</v>
      </c>
      <c r="G26">
        <f t="shared" si="2"/>
        <v>0.13349999999991269</v>
      </c>
      <c r="H26">
        <f t="shared" si="3"/>
        <v>0.13349999999991269</v>
      </c>
      <c r="O26">
        <f t="shared" ca="1" si="4"/>
        <v>-0.11101569109781084</v>
      </c>
      <c r="Q26" s="2">
        <f t="shared" si="5"/>
        <v>12756.75</v>
      </c>
    </row>
    <row r="27" spans="1:18" x14ac:dyDescent="0.2">
      <c r="A27" s="52" t="s">
        <v>58</v>
      </c>
      <c r="B27" s="53" t="s">
        <v>184</v>
      </c>
      <c r="C27" s="52">
        <v>28285.21</v>
      </c>
      <c r="D27" s="52" t="s">
        <v>38</v>
      </c>
      <c r="E27">
        <f t="shared" si="0"/>
        <v>-2791.2193143279892</v>
      </c>
      <c r="F27">
        <f t="shared" si="1"/>
        <v>-2791</v>
      </c>
      <c r="G27">
        <f t="shared" si="2"/>
        <v>-1.9031900000009045</v>
      </c>
      <c r="H27">
        <f t="shared" si="3"/>
        <v>-1.9031900000009045</v>
      </c>
      <c r="O27">
        <f t="shared" ca="1" si="4"/>
        <v>-0.1091227751281925</v>
      </c>
      <c r="Q27" s="2">
        <f t="shared" si="5"/>
        <v>13266.71</v>
      </c>
    </row>
    <row r="28" spans="1:18" x14ac:dyDescent="0.2">
      <c r="A28" s="52" t="s">
        <v>81</v>
      </c>
      <c r="B28" s="53" t="s">
        <v>184</v>
      </c>
      <c r="C28" s="52">
        <v>28408.59</v>
      </c>
      <c r="D28" s="52" t="s">
        <v>38</v>
      </c>
      <c r="E28">
        <f t="shared" si="0"/>
        <v>-2777.0016052252213</v>
      </c>
      <c r="F28">
        <f t="shared" si="1"/>
        <v>-2777</v>
      </c>
      <c r="G28">
        <f t="shared" si="2"/>
        <v>-1.3930000000982545E-2</v>
      </c>
      <c r="H28">
        <f t="shared" si="3"/>
        <v>-1.3930000000982545E-2</v>
      </c>
      <c r="O28">
        <f t="shared" ca="1" si="4"/>
        <v>-0.10867360862692714</v>
      </c>
      <c r="Q28" s="2">
        <f t="shared" si="5"/>
        <v>13390.09</v>
      </c>
    </row>
    <row r="29" spans="1:18" x14ac:dyDescent="0.2">
      <c r="A29" s="52" t="s">
        <v>81</v>
      </c>
      <c r="B29" s="53" t="s">
        <v>184</v>
      </c>
      <c r="C29" s="52">
        <v>28434.54</v>
      </c>
      <c r="D29" s="52" t="s">
        <v>38</v>
      </c>
      <c r="E29">
        <f t="shared" si="0"/>
        <v>-2774.0112538618168</v>
      </c>
      <c r="F29">
        <f t="shared" si="1"/>
        <v>-2774</v>
      </c>
      <c r="G29">
        <f t="shared" si="2"/>
        <v>-9.765999999945052E-2</v>
      </c>
      <c r="H29">
        <f t="shared" si="3"/>
        <v>-9.765999999945052E-2</v>
      </c>
      <c r="O29">
        <f t="shared" ca="1" si="4"/>
        <v>-0.10857735866237028</v>
      </c>
      <c r="Q29" s="2">
        <f t="shared" si="5"/>
        <v>13416.04</v>
      </c>
    </row>
    <row r="30" spans="1:18" x14ac:dyDescent="0.2">
      <c r="A30" s="52" t="s">
        <v>58</v>
      </c>
      <c r="B30" s="53" t="s">
        <v>184</v>
      </c>
      <c r="C30" s="52">
        <v>28467.25</v>
      </c>
      <c r="D30" s="52" t="s">
        <v>38</v>
      </c>
      <c r="E30">
        <f t="shared" si="0"/>
        <v>-2770.2419130873682</v>
      </c>
      <c r="F30">
        <f t="shared" si="1"/>
        <v>-2770</v>
      </c>
      <c r="G30">
        <f t="shared" si="2"/>
        <v>-2.0993000000016764</v>
      </c>
      <c r="H30">
        <f t="shared" si="3"/>
        <v>-2.0993000000016764</v>
      </c>
      <c r="O30">
        <f t="shared" ca="1" si="4"/>
        <v>-0.10844902537629446</v>
      </c>
      <c r="Q30" s="2">
        <f t="shared" si="5"/>
        <v>13448.75</v>
      </c>
    </row>
    <row r="31" spans="1:18" x14ac:dyDescent="0.2">
      <c r="A31" s="52" t="s">
        <v>58</v>
      </c>
      <c r="B31" s="53" t="s">
        <v>184</v>
      </c>
      <c r="C31" s="52">
        <v>28484.25</v>
      </c>
      <c r="D31" s="52" t="s">
        <v>38</v>
      </c>
      <c r="E31">
        <f t="shared" si="0"/>
        <v>-2768.2829160477581</v>
      </c>
      <c r="F31">
        <f t="shared" si="1"/>
        <v>-2768.5</v>
      </c>
      <c r="G31">
        <f t="shared" si="2"/>
        <v>1.8838349999969068</v>
      </c>
      <c r="H31">
        <f t="shared" si="3"/>
        <v>1.8838349999969068</v>
      </c>
      <c r="O31">
        <f t="shared" ca="1" si="4"/>
        <v>-0.10840090039401602</v>
      </c>
      <c r="Q31" s="2">
        <f t="shared" si="5"/>
        <v>13465.75</v>
      </c>
    </row>
    <row r="32" spans="1:18" x14ac:dyDescent="0.2">
      <c r="A32" s="52" t="s">
        <v>58</v>
      </c>
      <c r="B32" s="53" t="s">
        <v>184</v>
      </c>
      <c r="C32" s="52">
        <v>28493.279999999999</v>
      </c>
      <c r="D32" s="52" t="s">
        <v>38</v>
      </c>
      <c r="E32">
        <f t="shared" si="0"/>
        <v>-2767.2423429143655</v>
      </c>
      <c r="F32">
        <f t="shared" si="1"/>
        <v>-2767</v>
      </c>
      <c r="G32">
        <f t="shared" si="2"/>
        <v>-2.1030300000020361</v>
      </c>
      <c r="H32">
        <f t="shared" si="3"/>
        <v>-2.1030300000020361</v>
      </c>
      <c r="O32">
        <f t="shared" ca="1" si="4"/>
        <v>-0.10835277541173759</v>
      </c>
      <c r="Q32" s="2">
        <f t="shared" si="5"/>
        <v>13474.779999999999</v>
      </c>
    </row>
    <row r="33" spans="1:17" x14ac:dyDescent="0.2">
      <c r="A33" s="52" t="s">
        <v>81</v>
      </c>
      <c r="B33" s="53" t="s">
        <v>184</v>
      </c>
      <c r="C33" s="52">
        <v>28547.58</v>
      </c>
      <c r="D33" s="52" t="s">
        <v>38</v>
      </c>
      <c r="E33">
        <f t="shared" si="0"/>
        <v>-2760.9850758996117</v>
      </c>
      <c r="F33">
        <f t="shared" si="1"/>
        <v>-2761</v>
      </c>
      <c r="G33">
        <f t="shared" si="2"/>
        <v>0.12950999999884516</v>
      </c>
      <c r="H33">
        <f t="shared" si="3"/>
        <v>0.12950999999884516</v>
      </c>
      <c r="O33">
        <f t="shared" ca="1" si="4"/>
        <v>-0.10816027548262386</v>
      </c>
      <c r="Q33" s="2">
        <f t="shared" si="5"/>
        <v>13529.080000000002</v>
      </c>
    </row>
    <row r="34" spans="1:17" x14ac:dyDescent="0.2">
      <c r="A34" s="52" t="s">
        <v>58</v>
      </c>
      <c r="B34" s="53" t="s">
        <v>184</v>
      </c>
      <c r="C34" s="52">
        <v>28573.200000000001</v>
      </c>
      <c r="D34" s="52" t="s">
        <v>38</v>
      </c>
      <c r="E34">
        <f t="shared" si="0"/>
        <v>-2758.0327521258</v>
      </c>
      <c r="F34">
        <f t="shared" si="1"/>
        <v>-2758</v>
      </c>
      <c r="G34">
        <f t="shared" si="2"/>
        <v>-0.28422000000136904</v>
      </c>
      <c r="H34">
        <f t="shared" si="3"/>
        <v>-0.28422000000136904</v>
      </c>
      <c r="O34">
        <f t="shared" ca="1" si="4"/>
        <v>-0.108064025518067</v>
      </c>
      <c r="Q34" s="2">
        <f t="shared" si="5"/>
        <v>13554.7</v>
      </c>
    </row>
    <row r="35" spans="1:17" x14ac:dyDescent="0.2">
      <c r="A35" s="52" t="s">
        <v>81</v>
      </c>
      <c r="B35" s="53" t="s">
        <v>184</v>
      </c>
      <c r="C35" s="52">
        <v>29163.51</v>
      </c>
      <c r="D35" s="52" t="s">
        <v>38</v>
      </c>
      <c r="E35">
        <f t="shared" si="0"/>
        <v>-2690.0083084521507</v>
      </c>
      <c r="F35">
        <f t="shared" si="1"/>
        <v>-2690</v>
      </c>
      <c r="G35">
        <f t="shared" si="2"/>
        <v>-7.210000000486616E-2</v>
      </c>
      <c r="H35">
        <f t="shared" si="3"/>
        <v>-7.210000000486616E-2</v>
      </c>
      <c r="O35">
        <f t="shared" ca="1" si="4"/>
        <v>-0.10588235965477807</v>
      </c>
      <c r="Q35" s="2">
        <f t="shared" si="5"/>
        <v>14145.009999999998</v>
      </c>
    </row>
    <row r="36" spans="1:17" x14ac:dyDescent="0.2">
      <c r="A36" s="52" t="s">
        <v>81</v>
      </c>
      <c r="B36" s="53" t="s">
        <v>184</v>
      </c>
      <c r="C36" s="52">
        <v>29250.25</v>
      </c>
      <c r="D36" s="52" t="s">
        <v>38</v>
      </c>
      <c r="E36">
        <f t="shared" si="0"/>
        <v>-2680.0128141453415</v>
      </c>
      <c r="F36">
        <f t="shared" si="1"/>
        <v>-2680</v>
      </c>
      <c r="G36">
        <f t="shared" si="2"/>
        <v>-0.11120000000300934</v>
      </c>
      <c r="H36">
        <f t="shared" si="3"/>
        <v>-0.11120000000300934</v>
      </c>
      <c r="O36">
        <f t="shared" ca="1" si="4"/>
        <v>-0.10556152643958852</v>
      </c>
      <c r="Q36" s="2">
        <f t="shared" si="5"/>
        <v>14231.75</v>
      </c>
    </row>
    <row r="37" spans="1:17" x14ac:dyDescent="0.2">
      <c r="A37" s="52" t="s">
        <v>81</v>
      </c>
      <c r="B37" s="53" t="s">
        <v>184</v>
      </c>
      <c r="C37" s="52">
        <v>29545.52</v>
      </c>
      <c r="D37" s="52" t="s">
        <v>38</v>
      </c>
      <c r="E37">
        <f t="shared" si="0"/>
        <v>-2645.9873402697194</v>
      </c>
      <c r="F37">
        <f t="shared" si="1"/>
        <v>-2646</v>
      </c>
      <c r="G37">
        <f t="shared" si="2"/>
        <v>0.1098600000004808</v>
      </c>
      <c r="H37">
        <f t="shared" si="3"/>
        <v>0.1098600000004808</v>
      </c>
      <c r="O37">
        <f t="shared" ca="1" si="4"/>
        <v>-0.10447069350794405</v>
      </c>
      <c r="Q37" s="2">
        <f t="shared" si="5"/>
        <v>14527.02</v>
      </c>
    </row>
    <row r="38" spans="1:17" x14ac:dyDescent="0.2">
      <c r="A38" s="52" t="s">
        <v>81</v>
      </c>
      <c r="B38" s="53" t="s">
        <v>184</v>
      </c>
      <c r="C38" s="52">
        <v>29571.35</v>
      </c>
      <c r="D38" s="52" t="s">
        <v>38</v>
      </c>
      <c r="E38">
        <f t="shared" si="0"/>
        <v>-2643.0108171207125</v>
      </c>
      <c r="F38">
        <f t="shared" si="1"/>
        <v>-2643</v>
      </c>
      <c r="G38">
        <f t="shared" si="2"/>
        <v>-9.3870000004244503E-2</v>
      </c>
      <c r="H38">
        <f t="shared" si="3"/>
        <v>-9.3870000004244503E-2</v>
      </c>
      <c r="O38">
        <f t="shared" ca="1" si="4"/>
        <v>-0.10437444354338719</v>
      </c>
      <c r="Q38" s="2">
        <f t="shared" si="5"/>
        <v>14552.849999999999</v>
      </c>
    </row>
    <row r="39" spans="1:17" x14ac:dyDescent="0.2">
      <c r="A39" s="52" t="s">
        <v>81</v>
      </c>
      <c r="B39" s="53" t="s">
        <v>184</v>
      </c>
      <c r="C39" s="52">
        <v>29727.52</v>
      </c>
      <c r="D39" s="52" t="s">
        <v>38</v>
      </c>
      <c r="E39">
        <f t="shared" si="0"/>
        <v>-2625.0145484338973</v>
      </c>
      <c r="F39">
        <f t="shared" si="1"/>
        <v>-2625</v>
      </c>
      <c r="G39">
        <f t="shared" si="2"/>
        <v>-0.12625000000116415</v>
      </c>
      <c r="H39">
        <f t="shared" si="3"/>
        <v>-0.12625000000116415</v>
      </c>
      <c r="O39">
        <f t="shared" ca="1" si="4"/>
        <v>-0.10379694375604601</v>
      </c>
      <c r="Q39" s="2">
        <f t="shared" si="5"/>
        <v>14709.02</v>
      </c>
    </row>
    <row r="40" spans="1:17" x14ac:dyDescent="0.2">
      <c r="A40" s="52" t="s">
        <v>81</v>
      </c>
      <c r="B40" s="53" t="s">
        <v>184</v>
      </c>
      <c r="C40" s="52">
        <v>29901.4</v>
      </c>
      <c r="D40" s="52" t="s">
        <v>38</v>
      </c>
      <c r="E40">
        <f t="shared" si="0"/>
        <v>-2604.9774657722887</v>
      </c>
      <c r="F40">
        <f t="shared" si="1"/>
        <v>-2605</v>
      </c>
      <c r="G40">
        <f t="shared" si="2"/>
        <v>0.19555000000036671</v>
      </c>
      <c r="H40">
        <f t="shared" si="3"/>
        <v>0.19555000000036671</v>
      </c>
      <c r="O40">
        <f t="shared" ca="1" si="4"/>
        <v>-0.1031552773256669</v>
      </c>
      <c r="Q40" s="2">
        <f t="shared" si="5"/>
        <v>14882.900000000001</v>
      </c>
    </row>
    <row r="41" spans="1:17" x14ac:dyDescent="0.2">
      <c r="A41" s="52" t="s">
        <v>81</v>
      </c>
      <c r="B41" s="53" t="s">
        <v>184</v>
      </c>
      <c r="C41" s="52">
        <v>29953.24</v>
      </c>
      <c r="D41" s="52" t="s">
        <v>38</v>
      </c>
      <c r="E41">
        <f t="shared" si="0"/>
        <v>-2599.0036771526784</v>
      </c>
      <c r="F41">
        <f t="shared" si="1"/>
        <v>-2599</v>
      </c>
      <c r="G41">
        <f t="shared" si="2"/>
        <v>-3.1910000001516892E-2</v>
      </c>
      <c r="H41">
        <f t="shared" si="3"/>
        <v>-3.1910000001516892E-2</v>
      </c>
      <c r="O41">
        <f t="shared" ca="1" si="4"/>
        <v>-0.10296277739655317</v>
      </c>
      <c r="Q41" s="2">
        <f t="shared" si="5"/>
        <v>14934.740000000002</v>
      </c>
    </row>
    <row r="42" spans="1:17" x14ac:dyDescent="0.2">
      <c r="A42" s="52" t="s">
        <v>81</v>
      </c>
      <c r="B42" s="53" t="s">
        <v>184</v>
      </c>
      <c r="C42" s="52">
        <v>30534.43</v>
      </c>
      <c r="D42" s="52" t="s">
        <v>38</v>
      </c>
      <c r="E42">
        <f t="shared" si="0"/>
        <v>-2532.0301777732197</v>
      </c>
      <c r="F42">
        <f t="shared" si="1"/>
        <v>-2532</v>
      </c>
      <c r="G42">
        <f t="shared" si="2"/>
        <v>-0.2618800000018382</v>
      </c>
      <c r="H42">
        <f t="shared" si="3"/>
        <v>-0.2618800000018382</v>
      </c>
      <c r="O42">
        <f t="shared" ca="1" si="4"/>
        <v>-0.1008131948547832</v>
      </c>
      <c r="Q42" s="2">
        <f t="shared" si="5"/>
        <v>15515.93</v>
      </c>
    </row>
    <row r="43" spans="1:17" x14ac:dyDescent="0.2">
      <c r="A43" s="52" t="s">
        <v>81</v>
      </c>
      <c r="B43" s="53" t="s">
        <v>184</v>
      </c>
      <c r="C43" s="52">
        <v>30569.53</v>
      </c>
      <c r="D43" s="52" t="s">
        <v>38</v>
      </c>
      <c r="E43">
        <f t="shared" si="0"/>
        <v>-2527.9854250620256</v>
      </c>
      <c r="F43">
        <f t="shared" si="1"/>
        <v>-2528</v>
      </c>
      <c r="G43">
        <f t="shared" si="2"/>
        <v>0.12647999999535386</v>
      </c>
      <c r="H43">
        <f t="shared" si="3"/>
        <v>0.12647999999535386</v>
      </c>
      <c r="O43">
        <f t="shared" ca="1" si="4"/>
        <v>-0.10068486156870739</v>
      </c>
      <c r="Q43" s="2">
        <f t="shared" si="5"/>
        <v>15551.029999999999</v>
      </c>
    </row>
    <row r="44" spans="1:17" x14ac:dyDescent="0.2">
      <c r="A44" s="52" t="s">
        <v>81</v>
      </c>
      <c r="B44" s="53" t="s">
        <v>184</v>
      </c>
      <c r="C44" s="52">
        <v>30604.2</v>
      </c>
      <c r="D44" s="52" t="s">
        <v>38</v>
      </c>
      <c r="E44">
        <f t="shared" si="0"/>
        <v>-2523.9902234524211</v>
      </c>
      <c r="F44">
        <f t="shared" si="1"/>
        <v>-2524</v>
      </c>
      <c r="G44">
        <f t="shared" si="2"/>
        <v>8.4839999999530846E-2</v>
      </c>
      <c r="H44">
        <f t="shared" si="3"/>
        <v>8.4839999999530846E-2</v>
      </c>
      <c r="O44">
        <f t="shared" ca="1" si="4"/>
        <v>-0.10055652828263156</v>
      </c>
      <c r="Q44" s="2">
        <f t="shared" si="5"/>
        <v>15585.7</v>
      </c>
    </row>
    <row r="45" spans="1:17" x14ac:dyDescent="0.2">
      <c r="A45" s="52" t="s">
        <v>81</v>
      </c>
      <c r="B45" s="53" t="s">
        <v>184</v>
      </c>
      <c r="C45" s="52">
        <v>30612.560000000001</v>
      </c>
      <c r="D45" s="52" t="s">
        <v>38</v>
      </c>
      <c r="E45">
        <f t="shared" si="0"/>
        <v>-2523.0268578494133</v>
      </c>
      <c r="F45">
        <f t="shared" si="1"/>
        <v>-2523</v>
      </c>
      <c r="G45">
        <f t="shared" si="2"/>
        <v>-0.23307000000204425</v>
      </c>
      <c r="H45">
        <f t="shared" si="3"/>
        <v>-0.23307000000204425</v>
      </c>
      <c r="O45">
        <f t="shared" ca="1" si="4"/>
        <v>-0.10052444496111261</v>
      </c>
      <c r="Q45" s="2">
        <f t="shared" si="5"/>
        <v>15594.060000000001</v>
      </c>
    </row>
    <row r="46" spans="1:17" x14ac:dyDescent="0.2">
      <c r="A46" s="52" t="s">
        <v>134</v>
      </c>
      <c r="B46" s="53" t="s">
        <v>184</v>
      </c>
      <c r="C46" s="52">
        <v>32252.95</v>
      </c>
      <c r="D46" s="52" t="s">
        <v>38</v>
      </c>
      <c r="E46">
        <f t="shared" si="0"/>
        <v>-2333.9963193902681</v>
      </c>
      <c r="F46">
        <f t="shared" si="1"/>
        <v>-2334</v>
      </c>
      <c r="G46">
        <f t="shared" si="2"/>
        <v>3.1939999997121049E-2</v>
      </c>
      <c r="H46">
        <f t="shared" si="3"/>
        <v>3.1939999997121049E-2</v>
      </c>
      <c r="O46">
        <f t="shared" ca="1" si="4"/>
        <v>-9.4460697194030135E-2</v>
      </c>
      <c r="Q46" s="2">
        <f t="shared" si="5"/>
        <v>17234.45</v>
      </c>
    </row>
    <row r="47" spans="1:17" x14ac:dyDescent="0.2">
      <c r="A47" s="52" t="s">
        <v>134</v>
      </c>
      <c r="B47" s="53" t="s">
        <v>184</v>
      </c>
      <c r="C47" s="52">
        <v>32426.46</v>
      </c>
      <c r="D47" s="52" t="s">
        <v>38</v>
      </c>
      <c r="E47">
        <f t="shared" si="0"/>
        <v>-2314.0018737230512</v>
      </c>
      <c r="F47">
        <f t="shared" si="1"/>
        <v>-2314</v>
      </c>
      <c r="G47">
        <f t="shared" si="2"/>
        <v>-1.6260000003967434E-2</v>
      </c>
      <c r="H47">
        <f t="shared" si="3"/>
        <v>-1.6260000003967434E-2</v>
      </c>
      <c r="O47">
        <f t="shared" ca="1" si="4"/>
        <v>-9.3819030763651043E-2</v>
      </c>
      <c r="Q47" s="2">
        <f t="shared" si="5"/>
        <v>17407.96</v>
      </c>
    </row>
    <row r="48" spans="1:17" x14ac:dyDescent="0.2">
      <c r="A48" s="52" t="s">
        <v>134</v>
      </c>
      <c r="B48" s="53" t="s">
        <v>184</v>
      </c>
      <c r="C48" s="52">
        <v>32556.55</v>
      </c>
      <c r="D48" s="52" t="s">
        <v>38</v>
      </c>
      <c r="E48">
        <f t="shared" si="0"/>
        <v>-2299.0109369652373</v>
      </c>
      <c r="F48">
        <f t="shared" si="1"/>
        <v>-2299</v>
      </c>
      <c r="G48">
        <f t="shared" si="2"/>
        <v>-9.4910000003437744E-2</v>
      </c>
      <c r="H48">
        <f t="shared" si="3"/>
        <v>-9.4910000003437744E-2</v>
      </c>
      <c r="O48">
        <f t="shared" ca="1" si="4"/>
        <v>-9.3337780940866727E-2</v>
      </c>
      <c r="Q48" s="2">
        <f t="shared" si="5"/>
        <v>17538.05</v>
      </c>
    </row>
    <row r="49" spans="1:17" x14ac:dyDescent="0.2">
      <c r="A49" s="52" t="s">
        <v>134</v>
      </c>
      <c r="B49" s="53" t="s">
        <v>184</v>
      </c>
      <c r="C49" s="52">
        <v>32851.64</v>
      </c>
      <c r="D49" s="52" t="s">
        <v>38</v>
      </c>
      <c r="E49">
        <f t="shared" si="0"/>
        <v>-2265.0062054112109</v>
      </c>
      <c r="F49">
        <f t="shared" si="1"/>
        <v>-2265</v>
      </c>
      <c r="G49">
        <f t="shared" si="2"/>
        <v>-5.385000000387663E-2</v>
      </c>
      <c r="H49">
        <f t="shared" si="3"/>
        <v>-5.385000000387663E-2</v>
      </c>
      <c r="O49">
        <f t="shared" ca="1" si="4"/>
        <v>-9.2246948009222257E-2</v>
      </c>
      <c r="Q49" s="2">
        <f t="shared" si="5"/>
        <v>17833.14</v>
      </c>
    </row>
    <row r="50" spans="1:17" x14ac:dyDescent="0.2">
      <c r="A50" s="52" t="s">
        <v>134</v>
      </c>
      <c r="B50" s="53" t="s">
        <v>184</v>
      </c>
      <c r="C50" s="52">
        <v>33146.699999999997</v>
      </c>
      <c r="D50" s="52" t="s">
        <v>38</v>
      </c>
      <c r="E50">
        <f t="shared" si="0"/>
        <v>-2231.0049309107844</v>
      </c>
      <c r="F50">
        <f t="shared" si="1"/>
        <v>-2231</v>
      </c>
      <c r="G50">
        <f t="shared" si="2"/>
        <v>-4.2790000006789342E-2</v>
      </c>
      <c r="H50">
        <f t="shared" si="3"/>
        <v>-4.2790000006789342E-2</v>
      </c>
      <c r="O50">
        <f t="shared" ca="1" si="4"/>
        <v>-9.1156115077577787E-2</v>
      </c>
      <c r="Q50" s="2">
        <f t="shared" si="5"/>
        <v>18128.199999999997</v>
      </c>
    </row>
    <row r="51" spans="1:17" x14ac:dyDescent="0.2">
      <c r="A51" s="52" t="s">
        <v>58</v>
      </c>
      <c r="B51" s="53" t="s">
        <v>184</v>
      </c>
      <c r="C51" s="52">
        <v>33181.56</v>
      </c>
      <c r="D51" s="52" t="s">
        <v>38</v>
      </c>
      <c r="E51">
        <f t="shared" si="0"/>
        <v>-2226.9878346283845</v>
      </c>
      <c r="F51">
        <f t="shared" si="1"/>
        <v>-2227</v>
      </c>
      <c r="G51">
        <f t="shared" si="2"/>
        <v>0.10556999999971595</v>
      </c>
      <c r="H51">
        <f t="shared" si="3"/>
        <v>0.10556999999971595</v>
      </c>
      <c r="O51">
        <f t="shared" ca="1" si="4"/>
        <v>-9.1027781791501977E-2</v>
      </c>
      <c r="Q51" s="2">
        <f t="shared" si="5"/>
        <v>18163.059999999998</v>
      </c>
    </row>
    <row r="52" spans="1:17" x14ac:dyDescent="0.2">
      <c r="A52" s="52" t="s">
        <v>134</v>
      </c>
      <c r="B52" s="53" t="s">
        <v>184</v>
      </c>
      <c r="C52" s="52">
        <v>33320.25</v>
      </c>
      <c r="D52" s="52" t="s">
        <v>38</v>
      </c>
      <c r="E52">
        <f t="shared" si="0"/>
        <v>-2211.0058758387677</v>
      </c>
      <c r="F52">
        <f t="shared" si="1"/>
        <v>-2211</v>
      </c>
      <c r="G52">
        <f t="shared" si="2"/>
        <v>-5.0990000003366731E-2</v>
      </c>
      <c r="H52">
        <f t="shared" si="3"/>
        <v>-5.0990000003366731E-2</v>
      </c>
      <c r="O52">
        <f t="shared" ca="1" si="4"/>
        <v>-9.0514448647198695E-2</v>
      </c>
      <c r="Q52" s="2">
        <f t="shared" si="5"/>
        <v>18301.75</v>
      </c>
    </row>
    <row r="53" spans="1:17" x14ac:dyDescent="0.2">
      <c r="A53" s="52" t="s">
        <v>134</v>
      </c>
      <c r="B53" s="53" t="s">
        <v>184</v>
      </c>
      <c r="C53" s="52">
        <v>33571.839999999997</v>
      </c>
      <c r="D53" s="52" t="s">
        <v>38</v>
      </c>
      <c r="E53">
        <f t="shared" ref="E53:E69" si="6">+(C53-C$7)/C$8</f>
        <v>-2182.0138720037435</v>
      </c>
      <c r="F53">
        <f t="shared" ref="F53:F69" si="7">ROUND(2*E53,0)/2</f>
        <v>-2182</v>
      </c>
      <c r="G53">
        <f t="shared" ref="G53:G69" si="8">+C53-(C$7+F53*C$8)</f>
        <v>-0.12038000000757165</v>
      </c>
      <c r="H53">
        <f t="shared" si="3"/>
        <v>-0.12038000000757165</v>
      </c>
      <c r="O53">
        <f t="shared" ref="O53:O69" ca="1" si="9">+C$11+C$12*$F53</f>
        <v>-8.9584032323149002E-2</v>
      </c>
      <c r="Q53" s="2">
        <f t="shared" ref="Q53:Q69" si="10">+C53-15018.5</f>
        <v>18553.339999999997</v>
      </c>
    </row>
    <row r="54" spans="1:17" x14ac:dyDescent="0.2">
      <c r="A54" s="52" t="s">
        <v>134</v>
      </c>
      <c r="B54" s="53" t="s">
        <v>184</v>
      </c>
      <c r="C54" s="52">
        <v>33884.370000000003</v>
      </c>
      <c r="D54" s="52" t="s">
        <v>38</v>
      </c>
      <c r="E54">
        <f t="shared" si="6"/>
        <v>-2145.999439957317</v>
      </c>
      <c r="F54">
        <f t="shared" si="7"/>
        <v>-2146</v>
      </c>
      <c r="G54">
        <f t="shared" si="8"/>
        <v>4.8600000009173527E-3</v>
      </c>
      <c r="H54">
        <f t="shared" si="3"/>
        <v>4.8600000009173527E-3</v>
      </c>
      <c r="O54">
        <f t="shared" ca="1" si="9"/>
        <v>-8.8429032748466627E-2</v>
      </c>
      <c r="Q54" s="2">
        <f t="shared" si="10"/>
        <v>18865.870000000003</v>
      </c>
    </row>
    <row r="55" spans="1:17" x14ac:dyDescent="0.2">
      <c r="A55" s="52" t="s">
        <v>58</v>
      </c>
      <c r="B55" s="53" t="s">
        <v>184</v>
      </c>
      <c r="C55" s="52">
        <v>33953.39</v>
      </c>
      <c r="D55" s="52" t="s">
        <v>38</v>
      </c>
      <c r="E55">
        <f t="shared" si="6"/>
        <v>-2138.0459119765014</v>
      </c>
      <c r="F55">
        <f t="shared" si="7"/>
        <v>-2138</v>
      </c>
      <c r="G55">
        <f t="shared" si="8"/>
        <v>-0.3984199999977136</v>
      </c>
      <c r="H55">
        <f t="shared" si="3"/>
        <v>-0.3984199999977136</v>
      </c>
      <c r="O55">
        <f t="shared" ca="1" si="9"/>
        <v>-8.8172366176314992E-2</v>
      </c>
      <c r="Q55" s="2">
        <f t="shared" si="10"/>
        <v>18934.89</v>
      </c>
    </row>
    <row r="56" spans="1:17" x14ac:dyDescent="0.2">
      <c r="A56" s="52" t="s">
        <v>134</v>
      </c>
      <c r="B56" s="53" t="s">
        <v>184</v>
      </c>
      <c r="C56" s="52">
        <v>34491.85</v>
      </c>
      <c r="D56" s="52" t="s">
        <v>38</v>
      </c>
      <c r="E56">
        <f t="shared" si="6"/>
        <v>-2075.9964092736618</v>
      </c>
      <c r="F56">
        <f t="shared" si="7"/>
        <v>-2076</v>
      </c>
      <c r="G56">
        <f t="shared" si="8"/>
        <v>3.1159999991359655E-2</v>
      </c>
      <c r="H56">
        <f t="shared" si="3"/>
        <v>3.1159999991359655E-2</v>
      </c>
      <c r="O56">
        <f t="shared" ca="1" si="9"/>
        <v>-8.6183200242139796E-2</v>
      </c>
      <c r="Q56" s="2">
        <f t="shared" si="10"/>
        <v>19473.349999999999</v>
      </c>
    </row>
    <row r="57" spans="1:17" x14ac:dyDescent="0.2">
      <c r="A57" s="52" t="s">
        <v>163</v>
      </c>
      <c r="B57" s="53" t="s">
        <v>184</v>
      </c>
      <c r="C57" s="52">
        <v>35845.599999999999</v>
      </c>
      <c r="D57" s="52" t="s">
        <v>38</v>
      </c>
      <c r="E57">
        <f t="shared" si="6"/>
        <v>-1919.996865604737</v>
      </c>
      <c r="F57">
        <f t="shared" si="7"/>
        <v>-1920</v>
      </c>
      <c r="G57">
        <f t="shared" si="8"/>
        <v>2.719999999681022E-2</v>
      </c>
      <c r="H57">
        <f t="shared" si="3"/>
        <v>2.719999999681022E-2</v>
      </c>
      <c r="O57">
        <f t="shared" ca="1" si="9"/>
        <v>-8.1178202085182838E-2</v>
      </c>
      <c r="Q57" s="2">
        <f t="shared" si="10"/>
        <v>20827.099999999999</v>
      </c>
    </row>
    <row r="58" spans="1:17" x14ac:dyDescent="0.2">
      <c r="A58" s="52" t="s">
        <v>163</v>
      </c>
      <c r="B58" s="53" t="s">
        <v>184</v>
      </c>
      <c r="C58" s="52">
        <v>35854.26</v>
      </c>
      <c r="D58" s="52" t="s">
        <v>38</v>
      </c>
      <c r="E58">
        <f t="shared" si="6"/>
        <v>-1918.9989294657355</v>
      </c>
      <c r="F58">
        <f t="shared" si="7"/>
        <v>-1919</v>
      </c>
      <c r="G58">
        <f t="shared" si="8"/>
        <v>9.2899999945075251E-3</v>
      </c>
      <c r="H58">
        <f t="shared" si="3"/>
        <v>9.2899999945075251E-3</v>
      </c>
      <c r="O58">
        <f t="shared" ca="1" si="9"/>
        <v>-8.1146118763663871E-2</v>
      </c>
      <c r="Q58" s="2">
        <f t="shared" si="10"/>
        <v>20835.760000000002</v>
      </c>
    </row>
    <row r="59" spans="1:17" x14ac:dyDescent="0.2">
      <c r="A59" s="52" t="s">
        <v>134</v>
      </c>
      <c r="B59" s="53" t="s">
        <v>184</v>
      </c>
      <c r="C59" s="52">
        <v>35862.9</v>
      </c>
      <c r="D59" s="52" t="s">
        <v>38</v>
      </c>
      <c r="E59">
        <f t="shared" si="6"/>
        <v>-1918.0032980291339</v>
      </c>
      <c r="F59">
        <f t="shared" si="7"/>
        <v>-1918</v>
      </c>
      <c r="G59">
        <f t="shared" si="8"/>
        <v>-2.8620000004593749E-2</v>
      </c>
      <c r="H59">
        <f t="shared" si="3"/>
        <v>-2.8620000004593749E-2</v>
      </c>
      <c r="O59">
        <f t="shared" ca="1" si="9"/>
        <v>-8.1114035442144933E-2</v>
      </c>
      <c r="Q59" s="2">
        <f t="shared" si="10"/>
        <v>20844.400000000001</v>
      </c>
    </row>
    <row r="60" spans="1:17" x14ac:dyDescent="0.2">
      <c r="A60" s="52" t="s">
        <v>134</v>
      </c>
      <c r="B60" s="53" t="s">
        <v>184</v>
      </c>
      <c r="C60" s="52">
        <v>36522.660000000003</v>
      </c>
      <c r="D60" s="52" t="s">
        <v>38</v>
      </c>
      <c r="E60">
        <f t="shared" si="6"/>
        <v>-1841.9757752730782</v>
      </c>
      <c r="F60">
        <f t="shared" si="7"/>
        <v>-1842</v>
      </c>
      <c r="G60">
        <f t="shared" si="8"/>
        <v>0.21022000000084518</v>
      </c>
      <c r="H60">
        <f t="shared" si="3"/>
        <v>0.21022000000084518</v>
      </c>
      <c r="O60">
        <f t="shared" ca="1" si="9"/>
        <v>-7.8675703006704359E-2</v>
      </c>
      <c r="Q60" s="2">
        <f t="shared" si="10"/>
        <v>21504.160000000003</v>
      </c>
    </row>
    <row r="61" spans="1:17" x14ac:dyDescent="0.2">
      <c r="A61" s="52" t="s">
        <v>134</v>
      </c>
      <c r="B61" s="53" t="s">
        <v>184</v>
      </c>
      <c r="C61" s="52">
        <v>36904.32</v>
      </c>
      <c r="D61" s="52" t="s">
        <v>38</v>
      </c>
      <c r="E61">
        <f t="shared" si="6"/>
        <v>-1797.9951393826398</v>
      </c>
      <c r="F61">
        <f t="shared" si="7"/>
        <v>-1798</v>
      </c>
      <c r="G61">
        <f t="shared" si="8"/>
        <v>4.2179999996733386E-2</v>
      </c>
      <c r="H61">
        <f t="shared" si="3"/>
        <v>4.2179999996733386E-2</v>
      </c>
      <c r="O61">
        <f t="shared" ca="1" si="9"/>
        <v>-7.726403685987035E-2</v>
      </c>
      <c r="Q61" s="2">
        <f t="shared" si="10"/>
        <v>21885.82</v>
      </c>
    </row>
    <row r="62" spans="1:17" x14ac:dyDescent="0.2">
      <c r="A62" s="52" t="s">
        <v>134</v>
      </c>
      <c r="B62" s="53" t="s">
        <v>184</v>
      </c>
      <c r="C62" s="52">
        <v>37598.61</v>
      </c>
      <c r="D62" s="52" t="s">
        <v>38</v>
      </c>
      <c r="E62">
        <f t="shared" si="6"/>
        <v>-1717.9885479337768</v>
      </c>
      <c r="F62">
        <f t="shared" si="7"/>
        <v>-1718</v>
      </c>
      <c r="G62">
        <f t="shared" si="8"/>
        <v>9.9379999999655411E-2</v>
      </c>
      <c r="H62">
        <f t="shared" si="3"/>
        <v>9.9379999999655411E-2</v>
      </c>
      <c r="O62">
        <f t="shared" ca="1" si="9"/>
        <v>-7.4697371138353952E-2</v>
      </c>
      <c r="Q62" s="2">
        <f t="shared" si="10"/>
        <v>22580.11</v>
      </c>
    </row>
    <row r="63" spans="1:17" x14ac:dyDescent="0.2">
      <c r="A63" s="52" t="s">
        <v>134</v>
      </c>
      <c r="B63" s="53" t="s">
        <v>184</v>
      </c>
      <c r="C63" s="52">
        <v>38110.519999999997</v>
      </c>
      <c r="D63" s="52" t="s">
        <v>38</v>
      </c>
      <c r="E63">
        <f t="shared" si="6"/>
        <v>-1658.998537666328</v>
      </c>
      <c r="F63">
        <f t="shared" si="7"/>
        <v>-1659</v>
      </c>
      <c r="G63">
        <f t="shared" si="8"/>
        <v>1.2689999995927792E-2</v>
      </c>
      <c r="H63">
        <f t="shared" si="3"/>
        <v>1.2689999995927792E-2</v>
      </c>
      <c r="O63">
        <f t="shared" ca="1" si="9"/>
        <v>-7.2804455168735627E-2</v>
      </c>
      <c r="Q63" s="2">
        <f t="shared" si="10"/>
        <v>23092.019999999997</v>
      </c>
    </row>
    <row r="64" spans="1:17" x14ac:dyDescent="0.2">
      <c r="A64" s="52" t="s">
        <v>134</v>
      </c>
      <c r="B64" s="53" t="s">
        <v>184</v>
      </c>
      <c r="C64" s="52">
        <v>38388.19</v>
      </c>
      <c r="D64" s="52" t="s">
        <v>38</v>
      </c>
      <c r="E64">
        <f t="shared" si="6"/>
        <v>-1627.0012019023013</v>
      </c>
      <c r="F64">
        <f t="shared" si="7"/>
        <v>-1627</v>
      </c>
      <c r="G64">
        <f t="shared" si="8"/>
        <v>-1.0430000002088491E-2</v>
      </c>
      <c r="H64">
        <f t="shared" si="3"/>
        <v>-1.0430000002088491E-2</v>
      </c>
      <c r="O64">
        <f t="shared" ca="1" si="9"/>
        <v>-7.1777788880129062E-2</v>
      </c>
      <c r="Q64" s="2">
        <f t="shared" si="10"/>
        <v>23369.690000000002</v>
      </c>
    </row>
    <row r="65" spans="1:17" x14ac:dyDescent="0.2">
      <c r="A65" t="s">
        <v>195</v>
      </c>
      <c r="C65" s="8">
        <v>38388.25</v>
      </c>
      <c r="D65" s="8"/>
      <c r="E65">
        <f t="shared" si="6"/>
        <v>-1626.994287795103</v>
      </c>
      <c r="F65">
        <f t="shared" si="7"/>
        <v>-1627</v>
      </c>
      <c r="G65">
        <f t="shared" si="8"/>
        <v>4.9569999995583203E-2</v>
      </c>
      <c r="H65">
        <f t="shared" si="3"/>
        <v>4.9569999995583203E-2</v>
      </c>
      <c r="O65">
        <f t="shared" ca="1" si="9"/>
        <v>-7.1777788880129062E-2</v>
      </c>
      <c r="Q65" s="2">
        <f t="shared" si="10"/>
        <v>23369.75</v>
      </c>
    </row>
    <row r="66" spans="1:17" x14ac:dyDescent="0.2">
      <c r="A66" t="str">
        <f>D52</f>
        <v>vis</v>
      </c>
      <c r="C66" s="8">
        <f>C$7</f>
        <v>52507.16</v>
      </c>
      <c r="D66" s="8" t="s">
        <v>13</v>
      </c>
      <c r="E66">
        <f t="shared" si="6"/>
        <v>0</v>
      </c>
      <c r="F66">
        <f t="shared" si="7"/>
        <v>0</v>
      </c>
      <c r="G66">
        <f t="shared" si="8"/>
        <v>0</v>
      </c>
      <c r="I66">
        <f>+G66</f>
        <v>0</v>
      </c>
      <c r="O66">
        <f t="shared" ca="1" si="9"/>
        <v>-1.9578224768789523E-2</v>
      </c>
      <c r="Q66" s="2">
        <f t="shared" si="10"/>
        <v>37488.660000000003</v>
      </c>
    </row>
    <row r="67" spans="1:17" x14ac:dyDescent="0.2">
      <c r="A67" s="52" t="s">
        <v>186</v>
      </c>
      <c r="B67" s="53" t="s">
        <v>184</v>
      </c>
      <c r="C67" s="52">
        <v>53895.593999999997</v>
      </c>
      <c r="D67" s="52" t="s">
        <v>38</v>
      </c>
      <c r="E67">
        <f t="shared" si="6"/>
        <v>159.996358570208</v>
      </c>
      <c r="F67">
        <f t="shared" si="7"/>
        <v>160</v>
      </c>
      <c r="G67">
        <f t="shared" si="8"/>
        <v>-3.160000000934815E-2</v>
      </c>
      <c r="I67">
        <f>+G67</f>
        <v>-3.160000000934815E-2</v>
      </c>
      <c r="O67">
        <f t="shared" ca="1" si="9"/>
        <v>-1.4444893325756748E-2</v>
      </c>
      <c r="Q67" s="2">
        <f t="shared" si="10"/>
        <v>38877.093999999997</v>
      </c>
    </row>
    <row r="68" spans="1:17" x14ac:dyDescent="0.2">
      <c r="A68" s="52" t="s">
        <v>186</v>
      </c>
      <c r="B68" s="53" t="s">
        <v>184</v>
      </c>
      <c r="C68" s="52">
        <v>53895.603000000003</v>
      </c>
      <c r="D68" s="52" t="s">
        <v>38</v>
      </c>
      <c r="E68">
        <f t="shared" si="6"/>
        <v>159.99739568628843</v>
      </c>
      <c r="F68">
        <f t="shared" si="7"/>
        <v>160</v>
      </c>
      <c r="G68">
        <f t="shared" si="8"/>
        <v>-2.260000000387663E-2</v>
      </c>
      <c r="I68">
        <f>+G68</f>
        <v>-2.260000000387663E-2</v>
      </c>
      <c r="O68">
        <f t="shared" ca="1" si="9"/>
        <v>-1.4444893325756748E-2</v>
      </c>
      <c r="Q68" s="2">
        <f t="shared" si="10"/>
        <v>38877.103000000003</v>
      </c>
    </row>
    <row r="69" spans="1:17" x14ac:dyDescent="0.2">
      <c r="A69" s="52" t="s">
        <v>194</v>
      </c>
      <c r="B69" s="53" t="s">
        <v>184</v>
      </c>
      <c r="C69" s="52">
        <v>55067.144399999997</v>
      </c>
      <c r="D69" s="52" t="s">
        <v>38</v>
      </c>
      <c r="E69">
        <f t="shared" si="6"/>
        <v>295.00010947336324</v>
      </c>
      <c r="F69">
        <f t="shared" si="7"/>
        <v>295</v>
      </c>
      <c r="G69">
        <f t="shared" si="8"/>
        <v>9.4999999419087544E-4</v>
      </c>
      <c r="K69">
        <f>+G69</f>
        <v>9.4999999419087544E-4</v>
      </c>
      <c r="O69">
        <f t="shared" ca="1" si="9"/>
        <v>-1.0113644920697842E-2</v>
      </c>
      <c r="Q69" s="2">
        <f t="shared" si="10"/>
        <v>40048.644399999997</v>
      </c>
    </row>
    <row r="70" spans="1:17" x14ac:dyDescent="0.2">
      <c r="B70" s="3"/>
      <c r="C70" s="8"/>
      <c r="D70" s="8"/>
    </row>
    <row r="71" spans="1:17" x14ac:dyDescent="0.2">
      <c r="B71" s="3"/>
      <c r="C71" s="8"/>
      <c r="D71" s="8"/>
    </row>
    <row r="72" spans="1:17" x14ac:dyDescent="0.2">
      <c r="B72" s="3"/>
      <c r="C72" s="8"/>
      <c r="D72" s="8"/>
    </row>
    <row r="73" spans="1:17" x14ac:dyDescent="0.2">
      <c r="B73" s="3"/>
      <c r="C73" s="8"/>
      <c r="D73" s="8"/>
    </row>
    <row r="74" spans="1:17" x14ac:dyDescent="0.2">
      <c r="B74" s="3"/>
      <c r="C74" s="8"/>
      <c r="D74" s="8"/>
    </row>
    <row r="75" spans="1:17" x14ac:dyDescent="0.2">
      <c r="B75" s="3"/>
      <c r="C75" s="8"/>
      <c r="D75" s="8"/>
    </row>
    <row r="76" spans="1:17" x14ac:dyDescent="0.2">
      <c r="B76" s="3"/>
      <c r="C76" s="8"/>
      <c r="D76" s="8"/>
    </row>
    <row r="77" spans="1:17" x14ac:dyDescent="0.2">
      <c r="B77" s="3"/>
      <c r="C77" s="8"/>
      <c r="D77" s="8"/>
    </row>
    <row r="78" spans="1:17" x14ac:dyDescent="0.2">
      <c r="B78" s="3"/>
      <c r="C78" s="8"/>
      <c r="D78" s="8"/>
    </row>
    <row r="79" spans="1:17" x14ac:dyDescent="0.2">
      <c r="B79" s="3"/>
      <c r="C79" s="8"/>
      <c r="D79" s="8"/>
    </row>
    <row r="80" spans="1:17" x14ac:dyDescent="0.2">
      <c r="B80" s="3"/>
      <c r="C80" s="8"/>
      <c r="D80" s="8"/>
    </row>
    <row r="81" spans="2:4" x14ac:dyDescent="0.2">
      <c r="B81" s="3"/>
      <c r="C81" s="8"/>
      <c r="D81" s="8"/>
    </row>
    <row r="82" spans="2:4" x14ac:dyDescent="0.2">
      <c r="B82" s="3"/>
      <c r="C82" s="8"/>
      <c r="D82" s="8"/>
    </row>
    <row r="83" spans="2:4" x14ac:dyDescent="0.2">
      <c r="B83" s="3"/>
      <c r="C83" s="8"/>
      <c r="D83" s="8"/>
    </row>
    <row r="84" spans="2:4" x14ac:dyDescent="0.2">
      <c r="B84" s="3"/>
      <c r="C84" s="8"/>
      <c r="D84" s="8"/>
    </row>
    <row r="85" spans="2:4" x14ac:dyDescent="0.2">
      <c r="B85" s="3"/>
      <c r="C85" s="8"/>
      <c r="D85" s="8"/>
    </row>
    <row r="86" spans="2:4" x14ac:dyDescent="0.2">
      <c r="B86" s="3"/>
      <c r="C86" s="8"/>
      <c r="D86" s="8"/>
    </row>
    <row r="87" spans="2:4" x14ac:dyDescent="0.2">
      <c r="B87" s="3"/>
      <c r="C87" s="8"/>
      <c r="D87" s="8"/>
    </row>
    <row r="88" spans="2:4" x14ac:dyDescent="0.2">
      <c r="B88" s="3"/>
      <c r="C88" s="8"/>
      <c r="D88" s="8"/>
    </row>
    <row r="89" spans="2:4" x14ac:dyDescent="0.2">
      <c r="B89" s="3"/>
      <c r="C89" s="8"/>
      <c r="D89" s="8"/>
    </row>
    <row r="90" spans="2:4" x14ac:dyDescent="0.2">
      <c r="B90" s="3"/>
      <c r="C90" s="8"/>
      <c r="D90" s="8"/>
    </row>
    <row r="91" spans="2:4" x14ac:dyDescent="0.2">
      <c r="B91" s="3"/>
      <c r="C91" s="8"/>
      <c r="D91" s="8"/>
    </row>
    <row r="92" spans="2:4" x14ac:dyDescent="0.2">
      <c r="B92" s="3"/>
      <c r="C92" s="8"/>
      <c r="D92" s="8"/>
    </row>
    <row r="93" spans="2:4" x14ac:dyDescent="0.2">
      <c r="B93" s="3"/>
      <c r="C93" s="8"/>
      <c r="D93" s="8"/>
    </row>
    <row r="94" spans="2:4" x14ac:dyDescent="0.2">
      <c r="B94" s="3"/>
      <c r="C94" s="8"/>
      <c r="D94" s="8"/>
    </row>
    <row r="95" spans="2:4" x14ac:dyDescent="0.2">
      <c r="B95" s="3"/>
      <c r="C95" s="8"/>
      <c r="D95" s="8"/>
    </row>
    <row r="96" spans="2:4" x14ac:dyDescent="0.2">
      <c r="B96" s="3"/>
      <c r="C96" s="8"/>
      <c r="D96" s="8"/>
    </row>
    <row r="97" spans="2:4" x14ac:dyDescent="0.2">
      <c r="B97" s="3"/>
      <c r="C97" s="8"/>
      <c r="D97" s="8"/>
    </row>
    <row r="98" spans="2:4" x14ac:dyDescent="0.2">
      <c r="B98" s="3"/>
      <c r="C98" s="8"/>
      <c r="D98" s="8"/>
    </row>
    <row r="99" spans="2:4" x14ac:dyDescent="0.2">
      <c r="B99" s="3"/>
      <c r="C99" s="8"/>
      <c r="D99" s="8"/>
    </row>
    <row r="100" spans="2:4" x14ac:dyDescent="0.2">
      <c r="B100" s="3"/>
      <c r="C100" s="8"/>
      <c r="D100" s="8"/>
    </row>
    <row r="101" spans="2:4" x14ac:dyDescent="0.2">
      <c r="B101" s="3"/>
      <c r="C101" s="8"/>
      <c r="D101" s="8"/>
    </row>
    <row r="102" spans="2:4" x14ac:dyDescent="0.2">
      <c r="B102" s="3"/>
      <c r="C102" s="8"/>
      <c r="D102" s="8"/>
    </row>
    <row r="103" spans="2:4" x14ac:dyDescent="0.2">
      <c r="B103" s="3"/>
      <c r="C103" s="8"/>
      <c r="D103" s="8"/>
    </row>
    <row r="104" spans="2:4" x14ac:dyDescent="0.2">
      <c r="B104" s="3"/>
      <c r="C104" s="8"/>
      <c r="D104" s="8"/>
    </row>
    <row r="105" spans="2:4" x14ac:dyDescent="0.2">
      <c r="B105" s="3"/>
      <c r="C105" s="8"/>
      <c r="D105" s="8"/>
    </row>
    <row r="106" spans="2:4" x14ac:dyDescent="0.2">
      <c r="B106" s="3"/>
      <c r="C106" s="8"/>
      <c r="D106" s="8"/>
    </row>
    <row r="107" spans="2:4" x14ac:dyDescent="0.2">
      <c r="B107" s="3"/>
      <c r="C107" s="8"/>
      <c r="D107" s="8"/>
    </row>
    <row r="108" spans="2:4" x14ac:dyDescent="0.2">
      <c r="B108" s="3"/>
      <c r="C108" s="8"/>
      <c r="D108" s="8"/>
    </row>
    <row r="109" spans="2:4" x14ac:dyDescent="0.2">
      <c r="B109" s="3"/>
      <c r="C109" s="8"/>
      <c r="D109" s="8"/>
    </row>
    <row r="110" spans="2:4" x14ac:dyDescent="0.2">
      <c r="B110" s="3"/>
      <c r="C110" s="8"/>
      <c r="D110" s="8"/>
    </row>
    <row r="111" spans="2:4" x14ac:dyDescent="0.2">
      <c r="B111" s="3"/>
      <c r="C111" s="8"/>
      <c r="D111" s="8"/>
    </row>
    <row r="112" spans="2:4" x14ac:dyDescent="0.2">
      <c r="B112" s="3"/>
      <c r="C112" s="8"/>
      <c r="D112" s="8"/>
    </row>
    <row r="113" spans="2:4" x14ac:dyDescent="0.2">
      <c r="B113" s="3"/>
      <c r="C113" s="8"/>
      <c r="D113" s="8"/>
    </row>
    <row r="114" spans="2:4" x14ac:dyDescent="0.2">
      <c r="B114" s="3"/>
      <c r="C114" s="8"/>
      <c r="D114" s="8"/>
    </row>
    <row r="115" spans="2:4" x14ac:dyDescent="0.2">
      <c r="B115" s="3"/>
      <c r="C115" s="8"/>
      <c r="D115" s="8"/>
    </row>
    <row r="116" spans="2:4" x14ac:dyDescent="0.2">
      <c r="B116" s="3"/>
      <c r="C116" s="8"/>
      <c r="D116" s="8"/>
    </row>
    <row r="117" spans="2:4" x14ac:dyDescent="0.2">
      <c r="B117" s="3"/>
      <c r="C117" s="8"/>
      <c r="D117" s="8"/>
    </row>
    <row r="118" spans="2:4" x14ac:dyDescent="0.2">
      <c r="B118" s="3"/>
      <c r="C118" s="8"/>
      <c r="D118" s="8"/>
    </row>
    <row r="119" spans="2:4" x14ac:dyDescent="0.2">
      <c r="B119" s="3"/>
      <c r="C119" s="8"/>
      <c r="D119" s="8"/>
    </row>
    <row r="120" spans="2:4" x14ac:dyDescent="0.2">
      <c r="B120" s="3"/>
      <c r="C120" s="8"/>
      <c r="D120" s="8"/>
    </row>
    <row r="121" spans="2:4" x14ac:dyDescent="0.2">
      <c r="B121" s="3"/>
      <c r="C121" s="8"/>
      <c r="D121" s="8"/>
    </row>
    <row r="122" spans="2:4" x14ac:dyDescent="0.2">
      <c r="B122" s="3"/>
      <c r="C122" s="8"/>
      <c r="D122" s="8"/>
    </row>
    <row r="123" spans="2:4" x14ac:dyDescent="0.2">
      <c r="B123" s="3"/>
      <c r="C123" s="8"/>
      <c r="D123" s="8"/>
    </row>
    <row r="124" spans="2:4" x14ac:dyDescent="0.2">
      <c r="B124" s="3"/>
      <c r="C124" s="8"/>
      <c r="D124" s="8"/>
    </row>
    <row r="125" spans="2:4" x14ac:dyDescent="0.2">
      <c r="B125" s="3"/>
      <c r="C125" s="8"/>
      <c r="D125" s="8"/>
    </row>
    <row r="126" spans="2:4" x14ac:dyDescent="0.2">
      <c r="B126" s="3"/>
      <c r="C126" s="8"/>
      <c r="D126" s="8"/>
    </row>
    <row r="127" spans="2:4" x14ac:dyDescent="0.2">
      <c r="B127" s="3"/>
      <c r="C127" s="8"/>
      <c r="D127" s="8"/>
    </row>
    <row r="128" spans="2:4" x14ac:dyDescent="0.2">
      <c r="B128" s="3"/>
      <c r="C128" s="8"/>
      <c r="D128" s="8"/>
    </row>
    <row r="129" spans="2:4" x14ac:dyDescent="0.2">
      <c r="B129" s="3"/>
      <c r="C129" s="8"/>
      <c r="D129" s="8"/>
    </row>
    <row r="130" spans="2:4" x14ac:dyDescent="0.2">
      <c r="B130" s="3"/>
      <c r="C130" s="8"/>
      <c r="D130" s="8"/>
    </row>
    <row r="131" spans="2:4" x14ac:dyDescent="0.2">
      <c r="B131" s="3"/>
      <c r="C131" s="8"/>
      <c r="D131" s="8"/>
    </row>
    <row r="132" spans="2:4" x14ac:dyDescent="0.2">
      <c r="B132" s="3"/>
      <c r="C132" s="8"/>
      <c r="D132" s="8"/>
    </row>
    <row r="133" spans="2:4" x14ac:dyDescent="0.2">
      <c r="B133" s="3"/>
      <c r="C133" s="8"/>
      <c r="D133" s="8"/>
    </row>
    <row r="134" spans="2:4" x14ac:dyDescent="0.2">
      <c r="B134" s="3"/>
      <c r="C134" s="8"/>
      <c r="D134" s="8"/>
    </row>
    <row r="135" spans="2:4" x14ac:dyDescent="0.2">
      <c r="B135" s="3"/>
      <c r="C135" s="8"/>
      <c r="D135" s="8"/>
    </row>
    <row r="136" spans="2:4" x14ac:dyDescent="0.2">
      <c r="B136" s="3"/>
      <c r="C136" s="8"/>
      <c r="D136" s="8"/>
    </row>
    <row r="137" spans="2:4" x14ac:dyDescent="0.2">
      <c r="B137" s="3"/>
      <c r="C137" s="8"/>
      <c r="D137" s="8"/>
    </row>
    <row r="138" spans="2:4" x14ac:dyDescent="0.2">
      <c r="B138" s="3"/>
      <c r="C138" s="8"/>
      <c r="D138" s="8"/>
    </row>
    <row r="139" spans="2:4" x14ac:dyDescent="0.2">
      <c r="B139" s="3"/>
      <c r="C139" s="8"/>
      <c r="D139" s="8"/>
    </row>
    <row r="140" spans="2:4" x14ac:dyDescent="0.2">
      <c r="B140" s="3"/>
      <c r="C140" s="8"/>
      <c r="D140" s="8"/>
    </row>
    <row r="141" spans="2:4" x14ac:dyDescent="0.2">
      <c r="B141" s="3"/>
      <c r="C141" s="8"/>
      <c r="D141" s="8"/>
    </row>
    <row r="142" spans="2:4" x14ac:dyDescent="0.2">
      <c r="B142" s="3"/>
      <c r="C142" s="8"/>
      <c r="D142" s="8"/>
    </row>
    <row r="143" spans="2:4" x14ac:dyDescent="0.2">
      <c r="B143" s="3"/>
      <c r="C143" s="8"/>
      <c r="D143" s="8"/>
    </row>
    <row r="144" spans="2:4" x14ac:dyDescent="0.2">
      <c r="B144" s="3"/>
      <c r="C144" s="8"/>
      <c r="D144" s="8"/>
    </row>
    <row r="145" spans="2:4" x14ac:dyDescent="0.2">
      <c r="B145" s="3"/>
      <c r="C145" s="8"/>
      <c r="D145" s="8"/>
    </row>
    <row r="146" spans="2:4" x14ac:dyDescent="0.2">
      <c r="B146" s="3"/>
      <c r="C146" s="8"/>
      <c r="D146" s="8"/>
    </row>
    <row r="147" spans="2:4" x14ac:dyDescent="0.2">
      <c r="B147" s="3"/>
      <c r="C147" s="8"/>
      <c r="D147" s="8"/>
    </row>
    <row r="148" spans="2:4" x14ac:dyDescent="0.2">
      <c r="B148" s="3"/>
      <c r="C148" s="8"/>
      <c r="D148" s="8"/>
    </row>
    <row r="149" spans="2:4" x14ac:dyDescent="0.2">
      <c r="B149" s="3"/>
      <c r="C149" s="8"/>
      <c r="D149" s="8"/>
    </row>
    <row r="150" spans="2:4" x14ac:dyDescent="0.2">
      <c r="B150" s="3"/>
      <c r="C150" s="8"/>
      <c r="D150" s="8"/>
    </row>
    <row r="151" spans="2:4" x14ac:dyDescent="0.2">
      <c r="B151" s="3"/>
      <c r="C151" s="8"/>
      <c r="D151" s="8"/>
    </row>
    <row r="152" spans="2:4" x14ac:dyDescent="0.2">
      <c r="B152" s="3"/>
      <c r="C152" s="8"/>
      <c r="D152" s="8"/>
    </row>
    <row r="153" spans="2:4" x14ac:dyDescent="0.2">
      <c r="B153" s="3"/>
      <c r="C153" s="8"/>
      <c r="D153" s="8"/>
    </row>
    <row r="154" spans="2:4" x14ac:dyDescent="0.2">
      <c r="B154" s="3"/>
      <c r="C154" s="8"/>
      <c r="D154" s="8"/>
    </row>
    <row r="155" spans="2:4" x14ac:dyDescent="0.2">
      <c r="B155" s="3"/>
      <c r="C155" s="8"/>
      <c r="D155" s="8"/>
    </row>
    <row r="156" spans="2:4" x14ac:dyDescent="0.2">
      <c r="B156" s="3"/>
      <c r="C156" s="8"/>
      <c r="D156" s="8"/>
    </row>
    <row r="157" spans="2:4" x14ac:dyDescent="0.2">
      <c r="B157" s="3"/>
      <c r="C157" s="8"/>
      <c r="D157" s="8"/>
    </row>
    <row r="158" spans="2:4" x14ac:dyDescent="0.2">
      <c r="B158" s="3"/>
      <c r="C158" s="8"/>
      <c r="D158" s="8"/>
    </row>
    <row r="159" spans="2:4" x14ac:dyDescent="0.2">
      <c r="B159" s="3"/>
      <c r="C159" s="8"/>
      <c r="D159" s="8"/>
    </row>
    <row r="160" spans="2:4" x14ac:dyDescent="0.2">
      <c r="B160" s="3"/>
      <c r="C160" s="8"/>
      <c r="D160" s="8"/>
    </row>
    <row r="161" spans="2:4" x14ac:dyDescent="0.2">
      <c r="B161" s="3"/>
      <c r="C161" s="8"/>
      <c r="D161" s="8"/>
    </row>
    <row r="162" spans="2:4" x14ac:dyDescent="0.2">
      <c r="B162" s="3"/>
      <c r="C162" s="8"/>
      <c r="D162" s="8"/>
    </row>
    <row r="163" spans="2:4" x14ac:dyDescent="0.2">
      <c r="B163" s="3"/>
      <c r="C163" s="8"/>
      <c r="D163" s="8"/>
    </row>
    <row r="164" spans="2:4" x14ac:dyDescent="0.2">
      <c r="B164" s="3"/>
      <c r="C164" s="8"/>
      <c r="D164" s="8"/>
    </row>
    <row r="165" spans="2:4" x14ac:dyDescent="0.2">
      <c r="B165" s="3"/>
      <c r="C165" s="8"/>
      <c r="D165" s="8"/>
    </row>
    <row r="166" spans="2:4" x14ac:dyDescent="0.2">
      <c r="B166" s="3"/>
      <c r="C166" s="8"/>
      <c r="D166" s="8"/>
    </row>
    <row r="167" spans="2:4" x14ac:dyDescent="0.2">
      <c r="B167" s="3"/>
      <c r="C167" s="8"/>
      <c r="D167" s="8"/>
    </row>
    <row r="168" spans="2:4" x14ac:dyDescent="0.2">
      <c r="B168" s="3"/>
      <c r="C168" s="8"/>
      <c r="D168" s="8"/>
    </row>
    <row r="169" spans="2:4" x14ac:dyDescent="0.2">
      <c r="B169" s="3"/>
      <c r="C169" s="8"/>
      <c r="D169" s="8"/>
    </row>
    <row r="170" spans="2:4" x14ac:dyDescent="0.2">
      <c r="B170" s="3"/>
      <c r="C170" s="8"/>
      <c r="D170" s="8"/>
    </row>
    <row r="171" spans="2:4" x14ac:dyDescent="0.2">
      <c r="B171" s="3"/>
      <c r="C171" s="8"/>
      <c r="D171" s="8"/>
    </row>
    <row r="172" spans="2:4" x14ac:dyDescent="0.2">
      <c r="B172" s="3"/>
      <c r="C172" s="8"/>
      <c r="D172" s="8"/>
    </row>
    <row r="173" spans="2:4" x14ac:dyDescent="0.2">
      <c r="B173" s="3"/>
      <c r="C173" s="8"/>
      <c r="D173" s="8"/>
    </row>
    <row r="174" spans="2:4" x14ac:dyDescent="0.2">
      <c r="B174" s="3"/>
      <c r="C174" s="8"/>
      <c r="D174" s="8"/>
    </row>
    <row r="175" spans="2:4" x14ac:dyDescent="0.2">
      <c r="B175" s="3"/>
      <c r="C175" s="8"/>
      <c r="D175" s="8"/>
    </row>
    <row r="176" spans="2:4" x14ac:dyDescent="0.2">
      <c r="B176" s="3"/>
      <c r="C176" s="8"/>
      <c r="D176" s="8"/>
    </row>
    <row r="177" spans="2:4" x14ac:dyDescent="0.2">
      <c r="B177" s="3"/>
      <c r="C177" s="8"/>
      <c r="D177" s="8"/>
    </row>
    <row r="178" spans="2:4" x14ac:dyDescent="0.2">
      <c r="B178" s="3"/>
      <c r="C178" s="8"/>
      <c r="D178" s="8"/>
    </row>
    <row r="179" spans="2:4" x14ac:dyDescent="0.2">
      <c r="B179" s="3"/>
      <c r="C179" s="8"/>
      <c r="D179" s="8"/>
    </row>
    <row r="180" spans="2:4" x14ac:dyDescent="0.2">
      <c r="B180" s="3"/>
      <c r="C180" s="8"/>
      <c r="D180" s="8"/>
    </row>
    <row r="181" spans="2:4" x14ac:dyDescent="0.2">
      <c r="B181" s="3"/>
      <c r="C181" s="8"/>
      <c r="D181" s="8"/>
    </row>
    <row r="182" spans="2:4" x14ac:dyDescent="0.2">
      <c r="B182" s="3"/>
      <c r="C182" s="8"/>
      <c r="D182" s="8"/>
    </row>
    <row r="183" spans="2:4" x14ac:dyDescent="0.2">
      <c r="B183" s="3"/>
      <c r="C183" s="8"/>
      <c r="D183" s="8"/>
    </row>
    <row r="184" spans="2:4" x14ac:dyDescent="0.2">
      <c r="B184" s="3"/>
      <c r="C184" s="8"/>
      <c r="D184" s="8"/>
    </row>
    <row r="185" spans="2:4" x14ac:dyDescent="0.2">
      <c r="B185" s="3"/>
      <c r="C185" s="8"/>
      <c r="D185" s="8"/>
    </row>
    <row r="186" spans="2:4" x14ac:dyDescent="0.2">
      <c r="B186" s="3"/>
      <c r="C186" s="8"/>
      <c r="D186" s="8"/>
    </row>
    <row r="187" spans="2:4" x14ac:dyDescent="0.2">
      <c r="B187" s="3"/>
      <c r="C187" s="8"/>
      <c r="D187" s="8"/>
    </row>
    <row r="188" spans="2:4" x14ac:dyDescent="0.2">
      <c r="B188" s="3"/>
      <c r="C188" s="8"/>
      <c r="D188" s="8"/>
    </row>
    <row r="189" spans="2:4" x14ac:dyDescent="0.2">
      <c r="B189" s="3"/>
      <c r="C189" s="8"/>
      <c r="D189" s="8"/>
    </row>
    <row r="190" spans="2:4" x14ac:dyDescent="0.2">
      <c r="B190" s="3"/>
      <c r="C190" s="8"/>
      <c r="D190" s="8"/>
    </row>
    <row r="191" spans="2:4" x14ac:dyDescent="0.2">
      <c r="B191" s="3"/>
      <c r="C191" s="8"/>
      <c r="D191" s="8"/>
    </row>
    <row r="192" spans="2:4" x14ac:dyDescent="0.2">
      <c r="B192" s="3"/>
      <c r="C192" s="8"/>
      <c r="D192" s="8"/>
    </row>
    <row r="193" spans="2:4" x14ac:dyDescent="0.2">
      <c r="B193" s="3"/>
      <c r="C193" s="8"/>
      <c r="D193" s="8"/>
    </row>
    <row r="194" spans="2:4" x14ac:dyDescent="0.2">
      <c r="B194" s="3"/>
      <c r="C194" s="8"/>
      <c r="D194" s="8"/>
    </row>
    <row r="195" spans="2:4" x14ac:dyDescent="0.2">
      <c r="B195" s="3"/>
      <c r="C195" s="8"/>
      <c r="D195" s="8"/>
    </row>
    <row r="196" spans="2:4" x14ac:dyDescent="0.2">
      <c r="B196" s="3"/>
      <c r="C196" s="8"/>
      <c r="D196" s="8"/>
    </row>
    <row r="197" spans="2:4" x14ac:dyDescent="0.2">
      <c r="B197" s="3"/>
      <c r="C197" s="8"/>
      <c r="D197" s="8"/>
    </row>
    <row r="198" spans="2:4" x14ac:dyDescent="0.2">
      <c r="B198" s="3"/>
      <c r="C198" s="8"/>
      <c r="D198" s="8"/>
    </row>
    <row r="199" spans="2:4" x14ac:dyDescent="0.2">
      <c r="B199" s="3"/>
      <c r="C199" s="8"/>
      <c r="D199" s="8"/>
    </row>
    <row r="200" spans="2:4" x14ac:dyDescent="0.2">
      <c r="B200" s="3"/>
      <c r="C200" s="8"/>
      <c r="D200" s="8"/>
    </row>
    <row r="201" spans="2:4" x14ac:dyDescent="0.2">
      <c r="B201" s="3"/>
      <c r="C201" s="8"/>
      <c r="D201" s="8"/>
    </row>
    <row r="202" spans="2:4" x14ac:dyDescent="0.2">
      <c r="B202" s="3"/>
      <c r="C202" s="8"/>
      <c r="D202" s="8"/>
    </row>
    <row r="203" spans="2:4" x14ac:dyDescent="0.2">
      <c r="B203" s="3"/>
      <c r="C203" s="8"/>
      <c r="D203" s="8"/>
    </row>
    <row r="204" spans="2:4" x14ac:dyDescent="0.2">
      <c r="B204" s="3"/>
      <c r="C204" s="8"/>
      <c r="D204" s="8"/>
    </row>
    <row r="205" spans="2:4" x14ac:dyDescent="0.2">
      <c r="B205" s="3"/>
      <c r="C205" s="8"/>
      <c r="D205" s="8"/>
    </row>
    <row r="206" spans="2:4" x14ac:dyDescent="0.2">
      <c r="B206" s="3"/>
      <c r="C206" s="8"/>
      <c r="D206" s="8"/>
    </row>
    <row r="207" spans="2:4" x14ac:dyDescent="0.2">
      <c r="B207" s="3"/>
      <c r="C207" s="8"/>
      <c r="D207" s="8"/>
    </row>
    <row r="208" spans="2:4" x14ac:dyDescent="0.2">
      <c r="B208" s="3"/>
      <c r="C208" s="8"/>
      <c r="D208" s="8"/>
    </row>
    <row r="209" spans="2:4" x14ac:dyDescent="0.2">
      <c r="B209" s="3"/>
      <c r="C209" s="8"/>
      <c r="D209" s="8"/>
    </row>
    <row r="210" spans="2:4" x14ac:dyDescent="0.2">
      <c r="B210" s="3"/>
      <c r="C210" s="8"/>
      <c r="D210" s="8"/>
    </row>
    <row r="211" spans="2:4" x14ac:dyDescent="0.2">
      <c r="B211" s="3"/>
      <c r="C211" s="8"/>
      <c r="D211" s="8"/>
    </row>
    <row r="212" spans="2:4" x14ac:dyDescent="0.2">
      <c r="B212" s="3"/>
      <c r="C212" s="8"/>
      <c r="D212" s="8"/>
    </row>
    <row r="213" spans="2:4" x14ac:dyDescent="0.2">
      <c r="B213" s="3"/>
      <c r="C213" s="8"/>
      <c r="D213" s="8"/>
    </row>
    <row r="214" spans="2:4" x14ac:dyDescent="0.2">
      <c r="B214" s="3"/>
      <c r="C214" s="8"/>
      <c r="D214" s="8"/>
    </row>
    <row r="215" spans="2:4" x14ac:dyDescent="0.2">
      <c r="B215" s="3"/>
      <c r="C215" s="8"/>
      <c r="D215" s="8"/>
    </row>
    <row r="216" spans="2:4" x14ac:dyDescent="0.2">
      <c r="B216" s="3"/>
      <c r="C216" s="8"/>
      <c r="D216" s="8"/>
    </row>
    <row r="217" spans="2:4" x14ac:dyDescent="0.2">
      <c r="B217" s="3"/>
      <c r="C217" s="8"/>
      <c r="D217" s="8"/>
    </row>
    <row r="218" spans="2:4" x14ac:dyDescent="0.2">
      <c r="B218" s="3"/>
      <c r="C218" s="8"/>
      <c r="D218" s="8"/>
    </row>
    <row r="219" spans="2:4" x14ac:dyDescent="0.2">
      <c r="B219" s="3"/>
      <c r="C219" s="8"/>
      <c r="D219" s="8"/>
    </row>
    <row r="220" spans="2:4" x14ac:dyDescent="0.2">
      <c r="B220" s="3"/>
      <c r="C220" s="8"/>
      <c r="D220" s="8"/>
    </row>
    <row r="221" spans="2:4" x14ac:dyDescent="0.2">
      <c r="B221" s="3"/>
      <c r="C221" s="8"/>
      <c r="D221" s="8"/>
    </row>
    <row r="222" spans="2:4" x14ac:dyDescent="0.2">
      <c r="B222" s="3"/>
      <c r="C222" s="8"/>
      <c r="D222" s="8"/>
    </row>
    <row r="223" spans="2:4" x14ac:dyDescent="0.2">
      <c r="B223" s="3"/>
      <c r="C223" s="8"/>
      <c r="D223" s="8"/>
    </row>
    <row r="224" spans="2:4" x14ac:dyDescent="0.2">
      <c r="B224" s="3"/>
      <c r="C224" s="8"/>
      <c r="D224" s="8"/>
    </row>
    <row r="225" spans="2:4" x14ac:dyDescent="0.2">
      <c r="B225" s="3"/>
      <c r="C225" s="8"/>
      <c r="D225" s="8"/>
    </row>
    <row r="226" spans="2:4" x14ac:dyDescent="0.2">
      <c r="B226" s="3"/>
      <c r="C226" s="8"/>
      <c r="D226" s="8"/>
    </row>
    <row r="227" spans="2:4" x14ac:dyDescent="0.2">
      <c r="B227" s="3"/>
      <c r="C227" s="8"/>
      <c r="D227" s="8"/>
    </row>
    <row r="228" spans="2:4" x14ac:dyDescent="0.2">
      <c r="B228" s="3"/>
      <c r="C228" s="8"/>
      <c r="D228" s="8"/>
    </row>
    <row r="229" spans="2:4" x14ac:dyDescent="0.2">
      <c r="B229" s="3"/>
      <c r="C229" s="8"/>
      <c r="D229" s="8"/>
    </row>
    <row r="230" spans="2:4" x14ac:dyDescent="0.2">
      <c r="B230" s="3"/>
      <c r="C230" s="8"/>
      <c r="D230" s="8"/>
    </row>
    <row r="231" spans="2:4" x14ac:dyDescent="0.2">
      <c r="B231" s="3"/>
      <c r="C231" s="8"/>
      <c r="D231" s="8"/>
    </row>
    <row r="232" spans="2:4" x14ac:dyDescent="0.2">
      <c r="B232" s="3"/>
      <c r="C232" s="8"/>
      <c r="D232" s="8"/>
    </row>
    <row r="233" spans="2:4" x14ac:dyDescent="0.2">
      <c r="B233" s="3"/>
      <c r="C233" s="8"/>
      <c r="D233" s="8"/>
    </row>
    <row r="234" spans="2:4" x14ac:dyDescent="0.2">
      <c r="B234" s="3"/>
      <c r="C234" s="8"/>
      <c r="D234" s="8"/>
    </row>
    <row r="235" spans="2:4" x14ac:dyDescent="0.2">
      <c r="B235" s="3"/>
      <c r="C235" s="8"/>
      <c r="D235" s="8"/>
    </row>
    <row r="236" spans="2:4" x14ac:dyDescent="0.2">
      <c r="B236" s="3"/>
      <c r="C236" s="8"/>
      <c r="D236" s="8"/>
    </row>
    <row r="237" spans="2:4" x14ac:dyDescent="0.2">
      <c r="B237" s="3"/>
      <c r="C237" s="8"/>
      <c r="D237" s="8"/>
    </row>
    <row r="238" spans="2:4" x14ac:dyDescent="0.2">
      <c r="B238" s="3"/>
      <c r="C238" s="8"/>
      <c r="D238" s="8"/>
    </row>
    <row r="239" spans="2:4" x14ac:dyDescent="0.2">
      <c r="B239" s="3"/>
      <c r="C239" s="8"/>
      <c r="D239" s="8"/>
    </row>
    <row r="240" spans="2:4" x14ac:dyDescent="0.2">
      <c r="B240" s="3"/>
      <c r="C240" s="8"/>
      <c r="D240" s="8"/>
    </row>
    <row r="241" spans="2:4" x14ac:dyDescent="0.2">
      <c r="B241" s="3"/>
      <c r="C241" s="8"/>
      <c r="D241" s="8"/>
    </row>
    <row r="242" spans="2:4" x14ac:dyDescent="0.2">
      <c r="B242" s="3"/>
      <c r="C242" s="8"/>
      <c r="D242" s="8"/>
    </row>
    <row r="243" spans="2:4" x14ac:dyDescent="0.2">
      <c r="B243" s="3"/>
      <c r="C243" s="8"/>
      <c r="D243" s="8"/>
    </row>
    <row r="244" spans="2:4" x14ac:dyDescent="0.2">
      <c r="B244" s="3"/>
      <c r="C244" s="8"/>
      <c r="D244" s="8"/>
    </row>
    <row r="245" spans="2:4" x14ac:dyDescent="0.2">
      <c r="B245" s="3"/>
      <c r="C245" s="8"/>
      <c r="D245" s="8"/>
    </row>
    <row r="246" spans="2:4" x14ac:dyDescent="0.2">
      <c r="B246" s="3"/>
      <c r="C246" s="8"/>
      <c r="D246" s="8"/>
    </row>
    <row r="247" spans="2:4" x14ac:dyDescent="0.2">
      <c r="B247" s="3"/>
      <c r="C247" s="8"/>
      <c r="D247" s="8"/>
    </row>
    <row r="248" spans="2:4" x14ac:dyDescent="0.2">
      <c r="B248" s="3"/>
      <c r="C248" s="8"/>
      <c r="D248" s="8"/>
    </row>
    <row r="249" spans="2:4" x14ac:dyDescent="0.2">
      <c r="B249" s="3"/>
      <c r="C249" s="8"/>
      <c r="D249" s="8"/>
    </row>
    <row r="250" spans="2:4" x14ac:dyDescent="0.2">
      <c r="B250" s="3"/>
      <c r="C250" s="8"/>
      <c r="D250" s="8"/>
    </row>
    <row r="251" spans="2:4" x14ac:dyDescent="0.2">
      <c r="B251" s="3"/>
      <c r="C251" s="8"/>
      <c r="D251" s="8"/>
    </row>
    <row r="252" spans="2:4" x14ac:dyDescent="0.2">
      <c r="B252" s="3"/>
      <c r="C252" s="8"/>
      <c r="D252" s="8"/>
    </row>
    <row r="253" spans="2:4" x14ac:dyDescent="0.2">
      <c r="B253" s="3"/>
      <c r="C253" s="8"/>
      <c r="D253" s="8"/>
    </row>
    <row r="254" spans="2:4" x14ac:dyDescent="0.2">
      <c r="B254" s="3"/>
      <c r="C254" s="8"/>
      <c r="D254" s="8"/>
    </row>
    <row r="255" spans="2:4" x14ac:dyDescent="0.2">
      <c r="B255" s="3"/>
      <c r="C255" s="8"/>
      <c r="D255" s="8"/>
    </row>
    <row r="256" spans="2:4" x14ac:dyDescent="0.2">
      <c r="B256" s="3"/>
      <c r="C256" s="8"/>
      <c r="D256" s="8"/>
    </row>
    <row r="257" spans="2:4" x14ac:dyDescent="0.2">
      <c r="B257" s="3"/>
      <c r="C257" s="8"/>
      <c r="D257" s="8"/>
    </row>
    <row r="258" spans="2:4" x14ac:dyDescent="0.2">
      <c r="B258" s="3"/>
      <c r="C258" s="8"/>
      <c r="D258" s="8"/>
    </row>
    <row r="259" spans="2:4" x14ac:dyDescent="0.2">
      <c r="B259" s="3"/>
      <c r="C259" s="8"/>
      <c r="D259" s="8"/>
    </row>
    <row r="260" spans="2:4" x14ac:dyDescent="0.2">
      <c r="B260" s="3"/>
      <c r="C260" s="8"/>
      <c r="D260" s="8"/>
    </row>
    <row r="261" spans="2:4" x14ac:dyDescent="0.2">
      <c r="B261" s="3"/>
      <c r="C261" s="8"/>
      <c r="D261" s="8"/>
    </row>
    <row r="262" spans="2:4" x14ac:dyDescent="0.2">
      <c r="B262" s="3"/>
      <c r="C262" s="8"/>
      <c r="D262" s="8"/>
    </row>
    <row r="263" spans="2:4" x14ac:dyDescent="0.2">
      <c r="B263" s="3"/>
      <c r="C263" s="8"/>
      <c r="D263" s="8"/>
    </row>
    <row r="264" spans="2:4" x14ac:dyDescent="0.2">
      <c r="B264" s="3"/>
      <c r="C264" s="8"/>
      <c r="D264" s="8"/>
    </row>
    <row r="265" spans="2:4" x14ac:dyDescent="0.2">
      <c r="B265" s="3"/>
      <c r="C265" s="8"/>
      <c r="D265" s="8"/>
    </row>
    <row r="266" spans="2:4" x14ac:dyDescent="0.2">
      <c r="B266" s="3"/>
      <c r="C266" s="8"/>
      <c r="D266" s="8"/>
    </row>
    <row r="267" spans="2:4" x14ac:dyDescent="0.2">
      <c r="B267" s="3"/>
      <c r="C267" s="8"/>
      <c r="D267" s="8"/>
    </row>
    <row r="268" spans="2:4" x14ac:dyDescent="0.2">
      <c r="B268" s="3"/>
      <c r="C268" s="8"/>
      <c r="D268" s="8"/>
    </row>
    <row r="269" spans="2:4" x14ac:dyDescent="0.2">
      <c r="B269" s="3"/>
      <c r="C269" s="8"/>
      <c r="D269" s="8"/>
    </row>
    <row r="270" spans="2:4" x14ac:dyDescent="0.2">
      <c r="B270" s="3"/>
      <c r="C270" s="8"/>
      <c r="D270" s="8"/>
    </row>
    <row r="271" spans="2:4" x14ac:dyDescent="0.2">
      <c r="B271" s="3"/>
      <c r="C271" s="8"/>
      <c r="D271" s="8"/>
    </row>
    <row r="272" spans="2:4" x14ac:dyDescent="0.2">
      <c r="B272" s="3"/>
      <c r="C272" s="8"/>
      <c r="D272" s="8"/>
    </row>
    <row r="273" spans="2:4" x14ac:dyDescent="0.2">
      <c r="B273" s="3"/>
      <c r="C273" s="8"/>
      <c r="D273" s="8"/>
    </row>
    <row r="274" spans="2:4" x14ac:dyDescent="0.2">
      <c r="B274" s="3"/>
      <c r="C274" s="8"/>
      <c r="D274" s="8"/>
    </row>
    <row r="275" spans="2:4" x14ac:dyDescent="0.2">
      <c r="B275" s="3"/>
      <c r="C275" s="8"/>
      <c r="D275" s="8"/>
    </row>
    <row r="276" spans="2:4" x14ac:dyDescent="0.2">
      <c r="B276" s="3"/>
      <c r="C276" s="8"/>
      <c r="D276" s="8"/>
    </row>
    <row r="277" spans="2:4" x14ac:dyDescent="0.2">
      <c r="B277" s="3"/>
      <c r="C277" s="8"/>
      <c r="D277" s="8"/>
    </row>
    <row r="278" spans="2:4" x14ac:dyDescent="0.2">
      <c r="B278" s="3"/>
      <c r="C278" s="8"/>
      <c r="D278" s="8"/>
    </row>
    <row r="279" spans="2:4" x14ac:dyDescent="0.2">
      <c r="B279" s="3"/>
      <c r="C279" s="8"/>
      <c r="D279" s="8"/>
    </row>
    <row r="280" spans="2:4" x14ac:dyDescent="0.2">
      <c r="B280" s="3"/>
      <c r="C280" s="8"/>
      <c r="D280" s="8"/>
    </row>
    <row r="281" spans="2:4" x14ac:dyDescent="0.2">
      <c r="B281" s="3"/>
      <c r="C281" s="8"/>
      <c r="D281" s="8"/>
    </row>
    <row r="282" spans="2:4" x14ac:dyDescent="0.2">
      <c r="B282" s="3"/>
      <c r="C282" s="8"/>
      <c r="D282" s="8"/>
    </row>
    <row r="283" spans="2:4" x14ac:dyDescent="0.2">
      <c r="B283" s="3"/>
      <c r="C283" s="8"/>
      <c r="D283" s="8"/>
    </row>
    <row r="284" spans="2:4" x14ac:dyDescent="0.2">
      <c r="B284" s="3"/>
      <c r="C284" s="8"/>
      <c r="D284" s="8"/>
    </row>
    <row r="285" spans="2:4" x14ac:dyDescent="0.2">
      <c r="B285" s="3"/>
      <c r="C285" s="8"/>
      <c r="D285" s="8"/>
    </row>
    <row r="286" spans="2:4" x14ac:dyDescent="0.2">
      <c r="B286" s="3"/>
      <c r="C286" s="8"/>
      <c r="D286" s="8"/>
    </row>
    <row r="287" spans="2:4" x14ac:dyDescent="0.2">
      <c r="B287" s="3"/>
      <c r="C287" s="8"/>
      <c r="D287" s="8"/>
    </row>
    <row r="288" spans="2:4" x14ac:dyDescent="0.2">
      <c r="B288" s="3"/>
      <c r="C288" s="8"/>
      <c r="D288" s="8"/>
    </row>
    <row r="289" spans="2:4" x14ac:dyDescent="0.2">
      <c r="B289" s="3"/>
      <c r="C289" s="8"/>
      <c r="D289" s="8"/>
    </row>
    <row r="290" spans="2:4" x14ac:dyDescent="0.2">
      <c r="B290" s="3"/>
      <c r="C290" s="8"/>
      <c r="D290" s="8"/>
    </row>
    <row r="291" spans="2:4" x14ac:dyDescent="0.2">
      <c r="B291" s="3"/>
      <c r="C291" s="8"/>
      <c r="D291" s="8"/>
    </row>
    <row r="292" spans="2:4" x14ac:dyDescent="0.2">
      <c r="B292" s="3"/>
      <c r="C292" s="8"/>
      <c r="D292" s="8"/>
    </row>
    <row r="293" spans="2:4" x14ac:dyDescent="0.2">
      <c r="B293" s="3"/>
      <c r="C293" s="8"/>
      <c r="D293" s="8"/>
    </row>
    <row r="294" spans="2:4" x14ac:dyDescent="0.2">
      <c r="B294" s="3"/>
      <c r="C294" s="8"/>
      <c r="D294" s="8"/>
    </row>
    <row r="295" spans="2:4" x14ac:dyDescent="0.2">
      <c r="B295" s="3"/>
      <c r="C295" s="8"/>
      <c r="D295" s="8"/>
    </row>
    <row r="296" spans="2:4" x14ac:dyDescent="0.2">
      <c r="B296" s="3"/>
      <c r="C296" s="8"/>
      <c r="D296" s="8"/>
    </row>
    <row r="297" spans="2:4" x14ac:dyDescent="0.2">
      <c r="B297" s="3"/>
      <c r="C297" s="8"/>
      <c r="D297" s="8"/>
    </row>
    <row r="298" spans="2:4" x14ac:dyDescent="0.2">
      <c r="B298" s="3"/>
      <c r="C298" s="8"/>
      <c r="D298" s="8"/>
    </row>
    <row r="299" spans="2:4" x14ac:dyDescent="0.2">
      <c r="B299" s="3"/>
      <c r="C299" s="8"/>
      <c r="D299" s="8"/>
    </row>
    <row r="300" spans="2:4" x14ac:dyDescent="0.2">
      <c r="B300" s="3"/>
      <c r="C300" s="8"/>
      <c r="D300" s="8"/>
    </row>
    <row r="301" spans="2:4" x14ac:dyDescent="0.2">
      <c r="B301" s="3"/>
      <c r="C301" s="8"/>
      <c r="D301" s="8"/>
    </row>
    <row r="302" spans="2:4" x14ac:dyDescent="0.2">
      <c r="B302" s="3"/>
      <c r="C302" s="8"/>
      <c r="D302" s="8"/>
    </row>
    <row r="303" spans="2:4" x14ac:dyDescent="0.2">
      <c r="B303" s="3"/>
      <c r="C303" s="8"/>
      <c r="D303" s="8"/>
    </row>
    <row r="304" spans="2:4" x14ac:dyDescent="0.2">
      <c r="B304" s="3"/>
      <c r="C304" s="8"/>
      <c r="D304" s="8"/>
    </row>
    <row r="305" spans="2:4" x14ac:dyDescent="0.2">
      <c r="B305" s="3"/>
      <c r="C305" s="8"/>
      <c r="D305" s="8"/>
    </row>
    <row r="306" spans="2:4" x14ac:dyDescent="0.2">
      <c r="B306" s="3"/>
      <c r="C306" s="8"/>
      <c r="D306" s="8"/>
    </row>
    <row r="307" spans="2:4" x14ac:dyDescent="0.2">
      <c r="B307" s="3"/>
      <c r="C307" s="8"/>
      <c r="D307" s="8"/>
    </row>
    <row r="308" spans="2:4" x14ac:dyDescent="0.2">
      <c r="B308" s="3"/>
      <c r="C308" s="8"/>
      <c r="D308" s="8"/>
    </row>
    <row r="309" spans="2:4" x14ac:dyDescent="0.2">
      <c r="C309" s="8"/>
      <c r="D309" s="8"/>
    </row>
    <row r="310" spans="2:4" x14ac:dyDescent="0.2">
      <c r="C310" s="8"/>
      <c r="D310" s="8"/>
    </row>
    <row r="311" spans="2:4" x14ac:dyDescent="0.2">
      <c r="C311" s="8"/>
      <c r="D311" s="8"/>
    </row>
    <row r="312" spans="2:4" x14ac:dyDescent="0.2">
      <c r="C312" s="8"/>
      <c r="D312" s="8"/>
    </row>
    <row r="313" spans="2:4" x14ac:dyDescent="0.2">
      <c r="C313" s="8"/>
      <c r="D313" s="8"/>
    </row>
    <row r="314" spans="2:4" x14ac:dyDescent="0.2">
      <c r="C314" s="8"/>
      <c r="D314" s="8"/>
    </row>
    <row r="315" spans="2:4" x14ac:dyDescent="0.2">
      <c r="C315" s="8"/>
      <c r="D315" s="8"/>
    </row>
    <row r="316" spans="2:4" x14ac:dyDescent="0.2">
      <c r="C316" s="8"/>
      <c r="D316" s="8"/>
    </row>
    <row r="317" spans="2:4" x14ac:dyDescent="0.2">
      <c r="C317" s="8"/>
      <c r="D317" s="8"/>
    </row>
    <row r="318" spans="2:4" x14ac:dyDescent="0.2">
      <c r="C318" s="8"/>
      <c r="D318" s="8"/>
    </row>
    <row r="319" spans="2:4" x14ac:dyDescent="0.2">
      <c r="C319" s="8"/>
      <c r="D319" s="8"/>
    </row>
    <row r="320" spans="2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3"/>
  <sheetViews>
    <sheetView workbookViewId="0"/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8" t="s">
        <v>41</v>
      </c>
      <c r="I1" s="39" t="s">
        <v>42</v>
      </c>
      <c r="J1" s="40" t="s">
        <v>40</v>
      </c>
    </row>
    <row r="2" spans="1:16" x14ac:dyDescent="0.2">
      <c r="I2" s="41" t="s">
        <v>43</v>
      </c>
      <c r="J2" s="42" t="s">
        <v>39</v>
      </c>
    </row>
    <row r="3" spans="1:16" x14ac:dyDescent="0.2">
      <c r="A3" s="43" t="s">
        <v>44</v>
      </c>
      <c r="I3" s="41" t="s">
        <v>45</v>
      </c>
      <c r="J3" s="42" t="s">
        <v>37</v>
      </c>
    </row>
    <row r="4" spans="1:16" x14ac:dyDescent="0.2">
      <c r="I4" s="41" t="s">
        <v>46</v>
      </c>
      <c r="J4" s="42" t="s">
        <v>37</v>
      </c>
    </row>
    <row r="5" spans="1:16" ht="13.5" thickBot="1" x14ac:dyDescent="0.25">
      <c r="I5" s="44" t="s">
        <v>47</v>
      </c>
      <c r="J5" s="45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57" si="0">P11</f>
        <v> AC 197.15 </v>
      </c>
      <c r="B11" s="3" t="str">
        <f t="shared" ref="B11:B57" si="1">IF(H11=INT(H11),"I","II")</f>
        <v>II</v>
      </c>
      <c r="C11" s="8">
        <f t="shared" ref="C11:C57" si="2">1*G11</f>
        <v>15291.35</v>
      </c>
      <c r="D11" s="10" t="str">
        <f t="shared" ref="D11:D57" si="3">VLOOKUP(F11,I$1:J$5,2,FALSE)</f>
        <v>vis</v>
      </c>
      <c r="E11" s="46">
        <f>VLOOKUP(C11,Active!C$21:E$973,3,FALSE)</f>
        <v>-4288.5683303929172</v>
      </c>
      <c r="F11" s="3" t="s">
        <v>47</v>
      </c>
      <c r="G11" s="10" t="str">
        <f t="shared" ref="G11:G57" si="4">MID(I11,3,LEN(I11)-3)</f>
        <v>15291.35</v>
      </c>
      <c r="H11" s="8">
        <f t="shared" ref="H11:H57" si="5">1*K11</f>
        <v>-2661.5</v>
      </c>
      <c r="I11" s="47" t="s">
        <v>53</v>
      </c>
      <c r="J11" s="48" t="s">
        <v>54</v>
      </c>
      <c r="K11" s="47">
        <v>-2661.5</v>
      </c>
      <c r="L11" s="47" t="s">
        <v>55</v>
      </c>
      <c r="M11" s="48" t="s">
        <v>56</v>
      </c>
      <c r="N11" s="48"/>
      <c r="O11" s="49" t="s">
        <v>57</v>
      </c>
      <c r="P11" s="49" t="s">
        <v>58</v>
      </c>
    </row>
    <row r="12" spans="1:16" ht="12.75" customHeight="1" thickBot="1" x14ac:dyDescent="0.25">
      <c r="A12" s="8" t="str">
        <f t="shared" si="0"/>
        <v> AC 197.15 </v>
      </c>
      <c r="B12" s="3" t="str">
        <f t="shared" si="1"/>
        <v>I</v>
      </c>
      <c r="C12" s="8">
        <f t="shared" si="2"/>
        <v>16711.37</v>
      </c>
      <c r="D12" s="10" t="str">
        <f t="shared" si="3"/>
        <v>vis</v>
      </c>
      <c r="E12" s="46">
        <f>VLOOKUP(C12,Active!C$21:E$973,3,FALSE)</f>
        <v>-4124.9321553231139</v>
      </c>
      <c r="F12" s="3" t="s">
        <v>47</v>
      </c>
      <c r="G12" s="10" t="str">
        <f t="shared" si="4"/>
        <v>16711.37</v>
      </c>
      <c r="H12" s="8">
        <f t="shared" si="5"/>
        <v>-2498</v>
      </c>
      <c r="I12" s="47" t="s">
        <v>59</v>
      </c>
      <c r="J12" s="48" t="s">
        <v>60</v>
      </c>
      <c r="K12" s="47">
        <v>-2498</v>
      </c>
      <c r="L12" s="47" t="s">
        <v>61</v>
      </c>
      <c r="M12" s="48" t="s">
        <v>56</v>
      </c>
      <c r="N12" s="48"/>
      <c r="O12" s="49" t="s">
        <v>57</v>
      </c>
      <c r="P12" s="49" t="s">
        <v>58</v>
      </c>
    </row>
    <row r="13" spans="1:16" ht="12.75" customHeight="1" thickBot="1" x14ac:dyDescent="0.25">
      <c r="A13" s="8" t="str">
        <f t="shared" si="0"/>
        <v> AC 197.15 </v>
      </c>
      <c r="B13" s="3" t="str">
        <f t="shared" si="1"/>
        <v>I</v>
      </c>
      <c r="C13" s="8">
        <f t="shared" si="2"/>
        <v>17065.439999999999</v>
      </c>
      <c r="D13" s="10" t="str">
        <f t="shared" si="3"/>
        <v>vis</v>
      </c>
      <c r="E13" s="46">
        <f>VLOOKUP(C13,Active!C$21:E$973,3,FALSE)</f>
        <v>-4084.130856392841</v>
      </c>
      <c r="F13" s="3" t="s">
        <v>47</v>
      </c>
      <c r="G13" s="10" t="str">
        <f t="shared" si="4"/>
        <v>17065.44</v>
      </c>
      <c r="H13" s="8">
        <f t="shared" si="5"/>
        <v>-2457</v>
      </c>
      <c r="I13" s="47" t="s">
        <v>62</v>
      </c>
      <c r="J13" s="48" t="s">
        <v>63</v>
      </c>
      <c r="K13" s="47">
        <v>-2457</v>
      </c>
      <c r="L13" s="47" t="s">
        <v>64</v>
      </c>
      <c r="M13" s="48" t="s">
        <v>56</v>
      </c>
      <c r="N13" s="48"/>
      <c r="O13" s="49" t="s">
        <v>57</v>
      </c>
      <c r="P13" s="49" t="s">
        <v>58</v>
      </c>
    </row>
    <row r="14" spans="1:16" ht="12.75" customHeight="1" thickBot="1" x14ac:dyDescent="0.25">
      <c r="A14" s="8" t="str">
        <f t="shared" si="0"/>
        <v> AC 197.15 </v>
      </c>
      <c r="B14" s="3" t="str">
        <f t="shared" si="1"/>
        <v>I</v>
      </c>
      <c r="C14" s="8">
        <f t="shared" si="2"/>
        <v>17259.22</v>
      </c>
      <c r="D14" s="10" t="str">
        <f t="shared" si="3"/>
        <v>vis</v>
      </c>
      <c r="E14" s="46">
        <f>VLOOKUP(C14,Active!C$21:E$973,3,FALSE)</f>
        <v>-4061.8005948436894</v>
      </c>
      <c r="F14" s="3" t="s">
        <v>47</v>
      </c>
      <c r="G14" s="10" t="str">
        <f t="shared" si="4"/>
        <v>17259.22</v>
      </c>
      <c r="H14" s="8">
        <f t="shared" si="5"/>
        <v>-2435</v>
      </c>
      <c r="I14" s="47" t="s">
        <v>65</v>
      </c>
      <c r="J14" s="48" t="s">
        <v>66</v>
      </c>
      <c r="K14" s="47">
        <v>-2435</v>
      </c>
      <c r="L14" s="47" t="s">
        <v>67</v>
      </c>
      <c r="M14" s="48" t="s">
        <v>56</v>
      </c>
      <c r="N14" s="48"/>
      <c r="O14" s="49" t="s">
        <v>57</v>
      </c>
      <c r="P14" s="49" t="s">
        <v>58</v>
      </c>
    </row>
    <row r="15" spans="1:16" ht="12.75" customHeight="1" thickBot="1" x14ac:dyDescent="0.25">
      <c r="A15" s="8" t="str">
        <f t="shared" si="0"/>
        <v> AC 197.15 </v>
      </c>
      <c r="B15" s="3" t="str">
        <f t="shared" si="1"/>
        <v>I</v>
      </c>
      <c r="C15" s="8">
        <f t="shared" si="2"/>
        <v>17821.36</v>
      </c>
      <c r="D15" s="10" t="str">
        <f t="shared" si="3"/>
        <v>vis</v>
      </c>
      <c r="E15" s="46">
        <f>VLOOKUP(C15,Active!C$21:E$973,3,FALSE)</f>
        <v>-3997.0223244997933</v>
      </c>
      <c r="F15" s="3" t="s">
        <v>47</v>
      </c>
      <c r="G15" s="10" t="str">
        <f t="shared" si="4"/>
        <v>17821.36</v>
      </c>
      <c r="H15" s="8">
        <f t="shared" si="5"/>
        <v>-2370</v>
      </c>
      <c r="I15" s="47" t="s">
        <v>68</v>
      </c>
      <c r="J15" s="48" t="s">
        <v>69</v>
      </c>
      <c r="K15" s="47">
        <v>-2370</v>
      </c>
      <c r="L15" s="47" t="s">
        <v>70</v>
      </c>
      <c r="M15" s="48" t="s">
        <v>56</v>
      </c>
      <c r="N15" s="48"/>
      <c r="O15" s="49" t="s">
        <v>57</v>
      </c>
      <c r="P15" s="49" t="s">
        <v>58</v>
      </c>
    </row>
    <row r="16" spans="1:16" ht="12.75" customHeight="1" thickBot="1" x14ac:dyDescent="0.25">
      <c r="A16" s="8" t="str">
        <f t="shared" si="0"/>
        <v> AC 197.15 </v>
      </c>
      <c r="B16" s="3" t="str">
        <f t="shared" si="1"/>
        <v>I</v>
      </c>
      <c r="C16" s="8">
        <f t="shared" si="2"/>
        <v>27775.25</v>
      </c>
      <c r="D16" s="10" t="str">
        <f t="shared" si="3"/>
        <v>vis</v>
      </c>
      <c r="E16" s="46">
        <f>VLOOKUP(C16,Active!C$21:E$973,3,FALSE)</f>
        <v>-2849.9846161114833</v>
      </c>
      <c r="F16" s="3" t="s">
        <v>47</v>
      </c>
      <c r="G16" s="10" t="str">
        <f t="shared" si="4"/>
        <v>27775.25</v>
      </c>
      <c r="H16" s="8">
        <f t="shared" si="5"/>
        <v>-1223</v>
      </c>
      <c r="I16" s="47" t="s">
        <v>71</v>
      </c>
      <c r="J16" s="48" t="s">
        <v>72</v>
      </c>
      <c r="K16" s="47">
        <v>-1223</v>
      </c>
      <c r="L16" s="47" t="s">
        <v>73</v>
      </c>
      <c r="M16" s="48" t="s">
        <v>56</v>
      </c>
      <c r="N16" s="48"/>
      <c r="O16" s="49" t="s">
        <v>57</v>
      </c>
      <c r="P16" s="49" t="s">
        <v>58</v>
      </c>
    </row>
    <row r="17" spans="1:16" ht="12.75" customHeight="1" thickBot="1" x14ac:dyDescent="0.25">
      <c r="A17" s="8" t="str">
        <f t="shared" si="0"/>
        <v> AC 197.15 </v>
      </c>
      <c r="B17" s="3" t="str">
        <f t="shared" si="1"/>
        <v>I</v>
      </c>
      <c r="C17" s="8">
        <f t="shared" si="2"/>
        <v>28285.21</v>
      </c>
      <c r="D17" s="10" t="str">
        <f t="shared" si="3"/>
        <v>vis</v>
      </c>
      <c r="E17" s="46">
        <f>VLOOKUP(C17,Active!C$21:E$973,3,FALSE)</f>
        <v>-2791.2193143279892</v>
      </c>
      <c r="F17" s="3" t="s">
        <v>47</v>
      </c>
      <c r="G17" s="10" t="str">
        <f t="shared" si="4"/>
        <v>28285.21</v>
      </c>
      <c r="H17" s="8">
        <f t="shared" si="5"/>
        <v>-1164</v>
      </c>
      <c r="I17" s="47" t="s">
        <v>74</v>
      </c>
      <c r="J17" s="48" t="s">
        <v>75</v>
      </c>
      <c r="K17" s="47">
        <v>-1164</v>
      </c>
      <c r="L17" s="47" t="s">
        <v>76</v>
      </c>
      <c r="M17" s="48" t="s">
        <v>56</v>
      </c>
      <c r="N17" s="48"/>
      <c r="O17" s="49" t="s">
        <v>57</v>
      </c>
      <c r="P17" s="49" t="s">
        <v>58</v>
      </c>
    </row>
    <row r="18" spans="1:16" ht="12.75" customHeight="1" thickBot="1" x14ac:dyDescent="0.25">
      <c r="A18" s="8" t="str">
        <f t="shared" si="0"/>
        <v> KVBB 28.55 </v>
      </c>
      <c r="B18" s="3" t="str">
        <f t="shared" si="1"/>
        <v>I</v>
      </c>
      <c r="C18" s="8">
        <f t="shared" si="2"/>
        <v>28408.59</v>
      </c>
      <c r="D18" s="10" t="str">
        <f t="shared" si="3"/>
        <v>vis</v>
      </c>
      <c r="E18" s="46">
        <f>VLOOKUP(C18,Active!C$21:E$973,3,FALSE)</f>
        <v>-2777.0016052252213</v>
      </c>
      <c r="F18" s="3" t="s">
        <v>47</v>
      </c>
      <c r="G18" s="10" t="str">
        <f t="shared" si="4"/>
        <v>28408.59</v>
      </c>
      <c r="H18" s="8">
        <f t="shared" si="5"/>
        <v>-1150</v>
      </c>
      <c r="I18" s="47" t="s">
        <v>77</v>
      </c>
      <c r="J18" s="48" t="s">
        <v>78</v>
      </c>
      <c r="K18" s="47">
        <v>-1150</v>
      </c>
      <c r="L18" s="47" t="s">
        <v>79</v>
      </c>
      <c r="M18" s="48" t="s">
        <v>56</v>
      </c>
      <c r="N18" s="48"/>
      <c r="O18" s="49" t="s">
        <v>80</v>
      </c>
      <c r="P18" s="49" t="s">
        <v>81</v>
      </c>
    </row>
    <row r="19" spans="1:16" ht="12.75" customHeight="1" thickBot="1" x14ac:dyDescent="0.25">
      <c r="A19" s="8" t="str">
        <f t="shared" si="0"/>
        <v> KVBB 28.55 </v>
      </c>
      <c r="B19" s="3" t="str">
        <f t="shared" si="1"/>
        <v>I</v>
      </c>
      <c r="C19" s="8">
        <f t="shared" si="2"/>
        <v>28434.54</v>
      </c>
      <c r="D19" s="10" t="str">
        <f t="shared" si="3"/>
        <v>vis</v>
      </c>
      <c r="E19" s="46">
        <f>VLOOKUP(C19,Active!C$21:E$973,3,FALSE)</f>
        <v>-2774.0112538618168</v>
      </c>
      <c r="F19" s="3" t="s">
        <v>47</v>
      </c>
      <c r="G19" s="10" t="str">
        <f t="shared" si="4"/>
        <v>28434.54</v>
      </c>
      <c r="H19" s="8">
        <f t="shared" si="5"/>
        <v>-1147</v>
      </c>
      <c r="I19" s="47" t="s">
        <v>82</v>
      </c>
      <c r="J19" s="48" t="s">
        <v>83</v>
      </c>
      <c r="K19" s="47">
        <v>-1147</v>
      </c>
      <c r="L19" s="47" t="s">
        <v>84</v>
      </c>
      <c r="M19" s="48" t="s">
        <v>56</v>
      </c>
      <c r="N19" s="48"/>
      <c r="O19" s="49" t="s">
        <v>80</v>
      </c>
      <c r="P19" s="49" t="s">
        <v>81</v>
      </c>
    </row>
    <row r="20" spans="1:16" ht="12.75" customHeight="1" thickBot="1" x14ac:dyDescent="0.25">
      <c r="A20" s="8" t="str">
        <f t="shared" si="0"/>
        <v> AC 197.15 </v>
      </c>
      <c r="B20" s="3" t="str">
        <f t="shared" si="1"/>
        <v>I</v>
      </c>
      <c r="C20" s="8">
        <f t="shared" si="2"/>
        <v>28467.25</v>
      </c>
      <c r="D20" s="10" t="str">
        <f t="shared" si="3"/>
        <v>vis</v>
      </c>
      <c r="E20" s="46">
        <f>VLOOKUP(C20,Active!C$21:E$973,3,FALSE)</f>
        <v>-2770.2419130873682</v>
      </c>
      <c r="F20" s="3" t="s">
        <v>47</v>
      </c>
      <c r="G20" s="10" t="str">
        <f t="shared" si="4"/>
        <v>28467.25</v>
      </c>
      <c r="H20" s="8">
        <f t="shared" si="5"/>
        <v>-1143</v>
      </c>
      <c r="I20" s="47" t="s">
        <v>85</v>
      </c>
      <c r="J20" s="48" t="s">
        <v>86</v>
      </c>
      <c r="K20" s="47">
        <v>-1143</v>
      </c>
      <c r="L20" s="47" t="s">
        <v>87</v>
      </c>
      <c r="M20" s="48" t="s">
        <v>56</v>
      </c>
      <c r="N20" s="48"/>
      <c r="O20" s="49" t="s">
        <v>57</v>
      </c>
      <c r="P20" s="49" t="s">
        <v>58</v>
      </c>
    </row>
    <row r="21" spans="1:16" ht="12.75" customHeight="1" thickBot="1" x14ac:dyDescent="0.25">
      <c r="A21" s="8" t="str">
        <f t="shared" si="0"/>
        <v> AC 197.15 </v>
      </c>
      <c r="B21" s="3" t="str">
        <f t="shared" si="1"/>
        <v>I</v>
      </c>
      <c r="C21" s="8">
        <f t="shared" si="2"/>
        <v>28484.25</v>
      </c>
      <c r="D21" s="10" t="str">
        <f t="shared" si="3"/>
        <v>vis</v>
      </c>
      <c r="E21" s="46">
        <f>VLOOKUP(C21,Active!C$21:E$973,3,FALSE)</f>
        <v>-2768.2829160477581</v>
      </c>
      <c r="F21" s="3" t="s">
        <v>47</v>
      </c>
      <c r="G21" s="10" t="str">
        <f t="shared" si="4"/>
        <v>28484.25</v>
      </c>
      <c r="H21" s="8">
        <f t="shared" si="5"/>
        <v>-1141</v>
      </c>
      <c r="I21" s="47" t="s">
        <v>88</v>
      </c>
      <c r="J21" s="48" t="s">
        <v>89</v>
      </c>
      <c r="K21" s="47">
        <v>-1141</v>
      </c>
      <c r="L21" s="47" t="s">
        <v>90</v>
      </c>
      <c r="M21" s="48" t="s">
        <v>56</v>
      </c>
      <c r="N21" s="48"/>
      <c r="O21" s="49" t="s">
        <v>57</v>
      </c>
      <c r="P21" s="49" t="s">
        <v>58</v>
      </c>
    </row>
    <row r="22" spans="1:16" ht="12.75" customHeight="1" thickBot="1" x14ac:dyDescent="0.25">
      <c r="A22" s="8" t="str">
        <f t="shared" si="0"/>
        <v> AC 197.15 </v>
      </c>
      <c r="B22" s="3" t="str">
        <f t="shared" si="1"/>
        <v>I</v>
      </c>
      <c r="C22" s="8">
        <f t="shared" si="2"/>
        <v>28493.279999999999</v>
      </c>
      <c r="D22" s="10" t="str">
        <f t="shared" si="3"/>
        <v>vis</v>
      </c>
      <c r="E22" s="46">
        <f>VLOOKUP(C22,Active!C$21:E$973,3,FALSE)</f>
        <v>-2767.2423429143655</v>
      </c>
      <c r="F22" s="3" t="s">
        <v>47</v>
      </c>
      <c r="G22" s="10" t="str">
        <f t="shared" si="4"/>
        <v>28493.28</v>
      </c>
      <c r="H22" s="8">
        <f t="shared" si="5"/>
        <v>-1140</v>
      </c>
      <c r="I22" s="47" t="s">
        <v>91</v>
      </c>
      <c r="J22" s="48" t="s">
        <v>92</v>
      </c>
      <c r="K22" s="47">
        <v>-1140</v>
      </c>
      <c r="L22" s="47" t="s">
        <v>87</v>
      </c>
      <c r="M22" s="48" t="s">
        <v>56</v>
      </c>
      <c r="N22" s="48"/>
      <c r="O22" s="49" t="s">
        <v>57</v>
      </c>
      <c r="P22" s="49" t="s">
        <v>58</v>
      </c>
    </row>
    <row r="23" spans="1:16" ht="12.75" customHeight="1" thickBot="1" x14ac:dyDescent="0.25">
      <c r="A23" s="8" t="str">
        <f t="shared" si="0"/>
        <v> KVBB 28.55 </v>
      </c>
      <c r="B23" s="3" t="str">
        <f t="shared" si="1"/>
        <v>I</v>
      </c>
      <c r="C23" s="8">
        <f t="shared" si="2"/>
        <v>28547.58</v>
      </c>
      <c r="D23" s="10" t="str">
        <f t="shared" si="3"/>
        <v>vis</v>
      </c>
      <c r="E23" s="46">
        <f>VLOOKUP(C23,Active!C$21:E$973,3,FALSE)</f>
        <v>-2760.9850758996117</v>
      </c>
      <c r="F23" s="3" t="s">
        <v>47</v>
      </c>
      <c r="G23" s="10" t="str">
        <f t="shared" si="4"/>
        <v>28547.58</v>
      </c>
      <c r="H23" s="8">
        <f t="shared" si="5"/>
        <v>-1134</v>
      </c>
      <c r="I23" s="47" t="s">
        <v>93</v>
      </c>
      <c r="J23" s="48" t="s">
        <v>94</v>
      </c>
      <c r="K23" s="47">
        <v>-1134</v>
      </c>
      <c r="L23" s="47" t="s">
        <v>95</v>
      </c>
      <c r="M23" s="48" t="s">
        <v>56</v>
      </c>
      <c r="N23" s="48"/>
      <c r="O23" s="49" t="s">
        <v>80</v>
      </c>
      <c r="P23" s="49" t="s">
        <v>81</v>
      </c>
    </row>
    <row r="24" spans="1:16" ht="12.75" customHeight="1" thickBot="1" x14ac:dyDescent="0.25">
      <c r="A24" s="8" t="str">
        <f t="shared" si="0"/>
        <v> AC 197.15 </v>
      </c>
      <c r="B24" s="3" t="str">
        <f t="shared" si="1"/>
        <v>I</v>
      </c>
      <c r="C24" s="8">
        <f t="shared" si="2"/>
        <v>28573.200000000001</v>
      </c>
      <c r="D24" s="10" t="str">
        <f t="shared" si="3"/>
        <v>vis</v>
      </c>
      <c r="E24" s="46">
        <f>VLOOKUP(C24,Active!C$21:E$973,3,FALSE)</f>
        <v>-2758.0327521258</v>
      </c>
      <c r="F24" s="3" t="s">
        <v>47</v>
      </c>
      <c r="G24" s="10" t="str">
        <f t="shared" si="4"/>
        <v>28573.20</v>
      </c>
      <c r="H24" s="8">
        <f t="shared" si="5"/>
        <v>-1131</v>
      </c>
      <c r="I24" s="47" t="s">
        <v>96</v>
      </c>
      <c r="J24" s="48" t="s">
        <v>97</v>
      </c>
      <c r="K24" s="47">
        <v>-1131</v>
      </c>
      <c r="L24" s="47" t="s">
        <v>98</v>
      </c>
      <c r="M24" s="48" t="s">
        <v>56</v>
      </c>
      <c r="N24" s="48"/>
      <c r="O24" s="49" t="s">
        <v>57</v>
      </c>
      <c r="P24" s="49" t="s">
        <v>58</v>
      </c>
    </row>
    <row r="25" spans="1:16" ht="12.75" customHeight="1" thickBot="1" x14ac:dyDescent="0.25">
      <c r="A25" s="8" t="str">
        <f t="shared" si="0"/>
        <v> KVBB 28.55 </v>
      </c>
      <c r="B25" s="3" t="str">
        <f t="shared" si="1"/>
        <v>I</v>
      </c>
      <c r="C25" s="8">
        <f t="shared" si="2"/>
        <v>29163.51</v>
      </c>
      <c r="D25" s="10" t="str">
        <f t="shared" si="3"/>
        <v>vis</v>
      </c>
      <c r="E25" s="46">
        <f>VLOOKUP(C25,Active!C$21:E$973,3,FALSE)</f>
        <v>-2690.0083084521507</v>
      </c>
      <c r="F25" s="3" t="s">
        <v>47</v>
      </c>
      <c r="G25" s="10" t="str">
        <f t="shared" si="4"/>
        <v>29163.51</v>
      </c>
      <c r="H25" s="8">
        <f t="shared" si="5"/>
        <v>-1063</v>
      </c>
      <c r="I25" s="47" t="s">
        <v>99</v>
      </c>
      <c r="J25" s="48" t="s">
        <v>100</v>
      </c>
      <c r="K25" s="47">
        <v>-1063</v>
      </c>
      <c r="L25" s="47" t="s">
        <v>101</v>
      </c>
      <c r="M25" s="48" t="s">
        <v>56</v>
      </c>
      <c r="N25" s="48"/>
      <c r="O25" s="49" t="s">
        <v>80</v>
      </c>
      <c r="P25" s="49" t="s">
        <v>81</v>
      </c>
    </row>
    <row r="26" spans="1:16" ht="12.75" customHeight="1" thickBot="1" x14ac:dyDescent="0.25">
      <c r="A26" s="8" t="str">
        <f t="shared" si="0"/>
        <v> KVBB 28.55 </v>
      </c>
      <c r="B26" s="3" t="str">
        <f t="shared" si="1"/>
        <v>I</v>
      </c>
      <c r="C26" s="8">
        <f t="shared" si="2"/>
        <v>29250.25</v>
      </c>
      <c r="D26" s="10" t="str">
        <f t="shared" si="3"/>
        <v>vis</v>
      </c>
      <c r="E26" s="46">
        <f>VLOOKUP(C26,Active!C$21:E$973,3,FALSE)</f>
        <v>-2680.0128141453415</v>
      </c>
      <c r="F26" s="3" t="s">
        <v>47</v>
      </c>
      <c r="G26" s="10" t="str">
        <f t="shared" si="4"/>
        <v>29250.25</v>
      </c>
      <c r="H26" s="8">
        <f t="shared" si="5"/>
        <v>-1053</v>
      </c>
      <c r="I26" s="47" t="s">
        <v>102</v>
      </c>
      <c r="J26" s="48" t="s">
        <v>103</v>
      </c>
      <c r="K26" s="47">
        <v>-1053</v>
      </c>
      <c r="L26" s="47" t="s">
        <v>104</v>
      </c>
      <c r="M26" s="48" t="s">
        <v>56</v>
      </c>
      <c r="N26" s="48"/>
      <c r="O26" s="49" t="s">
        <v>80</v>
      </c>
      <c r="P26" s="49" t="s">
        <v>81</v>
      </c>
    </row>
    <row r="27" spans="1:16" ht="12.75" customHeight="1" thickBot="1" x14ac:dyDescent="0.25">
      <c r="A27" s="8" t="str">
        <f t="shared" si="0"/>
        <v> KVBB 28.55 </v>
      </c>
      <c r="B27" s="3" t="str">
        <f t="shared" si="1"/>
        <v>I</v>
      </c>
      <c r="C27" s="8">
        <f t="shared" si="2"/>
        <v>29545.52</v>
      </c>
      <c r="D27" s="10" t="str">
        <f t="shared" si="3"/>
        <v>vis</v>
      </c>
      <c r="E27" s="46">
        <f>VLOOKUP(C27,Active!C$21:E$973,3,FALSE)</f>
        <v>-2645.9873402697194</v>
      </c>
      <c r="F27" s="3" t="s">
        <v>47</v>
      </c>
      <c r="G27" s="10" t="str">
        <f t="shared" si="4"/>
        <v>29545.52</v>
      </c>
      <c r="H27" s="8">
        <f t="shared" si="5"/>
        <v>-1019</v>
      </c>
      <c r="I27" s="47" t="s">
        <v>105</v>
      </c>
      <c r="J27" s="48" t="s">
        <v>106</v>
      </c>
      <c r="K27" s="47">
        <v>-1019</v>
      </c>
      <c r="L27" s="47" t="s">
        <v>107</v>
      </c>
      <c r="M27" s="48" t="s">
        <v>56</v>
      </c>
      <c r="N27" s="48"/>
      <c r="O27" s="49" t="s">
        <v>80</v>
      </c>
      <c r="P27" s="49" t="s">
        <v>81</v>
      </c>
    </row>
    <row r="28" spans="1:16" ht="12.75" customHeight="1" thickBot="1" x14ac:dyDescent="0.25">
      <c r="A28" s="8" t="str">
        <f t="shared" si="0"/>
        <v> KVBB 28.55 </v>
      </c>
      <c r="B28" s="3" t="str">
        <f t="shared" si="1"/>
        <v>I</v>
      </c>
      <c r="C28" s="8">
        <f t="shared" si="2"/>
        <v>29571.35</v>
      </c>
      <c r="D28" s="10" t="str">
        <f t="shared" si="3"/>
        <v>vis</v>
      </c>
      <c r="E28" s="46">
        <f>VLOOKUP(C28,Active!C$21:E$973,3,FALSE)</f>
        <v>-2643.0108171207125</v>
      </c>
      <c r="F28" s="3" t="s">
        <v>47</v>
      </c>
      <c r="G28" s="10" t="str">
        <f t="shared" si="4"/>
        <v>29571.35</v>
      </c>
      <c r="H28" s="8">
        <f t="shared" si="5"/>
        <v>-1016</v>
      </c>
      <c r="I28" s="47" t="s">
        <v>108</v>
      </c>
      <c r="J28" s="48" t="s">
        <v>109</v>
      </c>
      <c r="K28" s="47">
        <v>-1016</v>
      </c>
      <c r="L28" s="47" t="s">
        <v>110</v>
      </c>
      <c r="M28" s="48" t="s">
        <v>56</v>
      </c>
      <c r="N28" s="48"/>
      <c r="O28" s="49" t="s">
        <v>80</v>
      </c>
      <c r="P28" s="49" t="s">
        <v>81</v>
      </c>
    </row>
    <row r="29" spans="1:16" ht="12.75" customHeight="1" thickBot="1" x14ac:dyDescent="0.25">
      <c r="A29" s="8" t="str">
        <f t="shared" si="0"/>
        <v> KVBB 28.55 </v>
      </c>
      <c r="B29" s="3" t="str">
        <f t="shared" si="1"/>
        <v>I</v>
      </c>
      <c r="C29" s="8">
        <f t="shared" si="2"/>
        <v>29727.52</v>
      </c>
      <c r="D29" s="10" t="str">
        <f t="shared" si="3"/>
        <v>vis</v>
      </c>
      <c r="E29" s="46">
        <f>VLOOKUP(C29,Active!C$21:E$973,3,FALSE)</f>
        <v>-2625.0145484338973</v>
      </c>
      <c r="F29" s="3" t="s">
        <v>47</v>
      </c>
      <c r="G29" s="10" t="str">
        <f t="shared" si="4"/>
        <v>29727.52</v>
      </c>
      <c r="H29" s="8">
        <f t="shared" si="5"/>
        <v>-998</v>
      </c>
      <c r="I29" s="47" t="s">
        <v>111</v>
      </c>
      <c r="J29" s="48" t="s">
        <v>112</v>
      </c>
      <c r="K29" s="47">
        <v>-998</v>
      </c>
      <c r="L29" s="47" t="s">
        <v>113</v>
      </c>
      <c r="M29" s="48" t="s">
        <v>56</v>
      </c>
      <c r="N29" s="48"/>
      <c r="O29" s="49" t="s">
        <v>80</v>
      </c>
      <c r="P29" s="49" t="s">
        <v>81</v>
      </c>
    </row>
    <row r="30" spans="1:16" ht="12.75" customHeight="1" thickBot="1" x14ac:dyDescent="0.25">
      <c r="A30" s="8" t="str">
        <f t="shared" si="0"/>
        <v> KVBB 28.55 </v>
      </c>
      <c r="B30" s="3" t="str">
        <f t="shared" si="1"/>
        <v>I</v>
      </c>
      <c r="C30" s="8">
        <f t="shared" si="2"/>
        <v>29901.4</v>
      </c>
      <c r="D30" s="10" t="str">
        <f t="shared" si="3"/>
        <v>vis</v>
      </c>
      <c r="E30" s="46">
        <f>VLOOKUP(C30,Active!C$21:E$973,3,FALSE)</f>
        <v>-2604.9774657722887</v>
      </c>
      <c r="F30" s="3" t="s">
        <v>47</v>
      </c>
      <c r="G30" s="10" t="str">
        <f t="shared" si="4"/>
        <v>29901.40</v>
      </c>
      <c r="H30" s="8">
        <f t="shared" si="5"/>
        <v>-978</v>
      </c>
      <c r="I30" s="47" t="s">
        <v>114</v>
      </c>
      <c r="J30" s="48" t="s">
        <v>115</v>
      </c>
      <c r="K30" s="47">
        <v>-978</v>
      </c>
      <c r="L30" s="47" t="s">
        <v>116</v>
      </c>
      <c r="M30" s="48" t="s">
        <v>56</v>
      </c>
      <c r="N30" s="48"/>
      <c r="O30" s="49" t="s">
        <v>80</v>
      </c>
      <c r="P30" s="49" t="s">
        <v>81</v>
      </c>
    </row>
    <row r="31" spans="1:16" ht="12.75" customHeight="1" thickBot="1" x14ac:dyDescent="0.25">
      <c r="A31" s="8" t="str">
        <f t="shared" si="0"/>
        <v> KVBB 28.55 </v>
      </c>
      <c r="B31" s="3" t="str">
        <f t="shared" si="1"/>
        <v>I</v>
      </c>
      <c r="C31" s="8">
        <f t="shared" si="2"/>
        <v>29953.24</v>
      </c>
      <c r="D31" s="10" t="str">
        <f t="shared" si="3"/>
        <v>vis</v>
      </c>
      <c r="E31" s="46">
        <f>VLOOKUP(C31,Active!C$21:E$973,3,FALSE)</f>
        <v>-2599.0036771526784</v>
      </c>
      <c r="F31" s="3" t="s">
        <v>47</v>
      </c>
      <c r="G31" s="10" t="str">
        <f t="shared" si="4"/>
        <v>29953.24</v>
      </c>
      <c r="H31" s="8">
        <f t="shared" si="5"/>
        <v>-972</v>
      </c>
      <c r="I31" s="47" t="s">
        <v>117</v>
      </c>
      <c r="J31" s="48" t="s">
        <v>118</v>
      </c>
      <c r="K31" s="47">
        <v>-972</v>
      </c>
      <c r="L31" s="47" t="s">
        <v>119</v>
      </c>
      <c r="M31" s="48" t="s">
        <v>56</v>
      </c>
      <c r="N31" s="48"/>
      <c r="O31" s="49" t="s">
        <v>80</v>
      </c>
      <c r="P31" s="49" t="s">
        <v>81</v>
      </c>
    </row>
    <row r="32" spans="1:16" ht="12.75" customHeight="1" thickBot="1" x14ac:dyDescent="0.25">
      <c r="A32" s="8" t="str">
        <f t="shared" si="0"/>
        <v> KVBB 28.55 </v>
      </c>
      <c r="B32" s="3" t="str">
        <f t="shared" si="1"/>
        <v>I</v>
      </c>
      <c r="C32" s="8">
        <f t="shared" si="2"/>
        <v>30534.43</v>
      </c>
      <c r="D32" s="10" t="str">
        <f t="shared" si="3"/>
        <v>vis</v>
      </c>
      <c r="E32" s="46">
        <f>VLOOKUP(C32,Active!C$21:E$973,3,FALSE)</f>
        <v>-2532.0301777732197</v>
      </c>
      <c r="F32" s="3" t="s">
        <v>47</v>
      </c>
      <c r="G32" s="10" t="str">
        <f t="shared" si="4"/>
        <v>30534.43</v>
      </c>
      <c r="H32" s="8">
        <f t="shared" si="5"/>
        <v>-905</v>
      </c>
      <c r="I32" s="47" t="s">
        <v>120</v>
      </c>
      <c r="J32" s="48" t="s">
        <v>121</v>
      </c>
      <c r="K32" s="47">
        <v>-905</v>
      </c>
      <c r="L32" s="47" t="s">
        <v>98</v>
      </c>
      <c r="M32" s="48" t="s">
        <v>122</v>
      </c>
      <c r="N32" s="48"/>
      <c r="O32" s="49" t="s">
        <v>80</v>
      </c>
      <c r="P32" s="49" t="s">
        <v>81</v>
      </c>
    </row>
    <row r="33" spans="1:16" ht="12.75" customHeight="1" thickBot="1" x14ac:dyDescent="0.25">
      <c r="A33" s="8" t="str">
        <f t="shared" si="0"/>
        <v> KVBB 28.55 </v>
      </c>
      <c r="B33" s="3" t="str">
        <f t="shared" si="1"/>
        <v>I</v>
      </c>
      <c r="C33" s="8">
        <f t="shared" si="2"/>
        <v>30569.53</v>
      </c>
      <c r="D33" s="10" t="str">
        <f t="shared" si="3"/>
        <v>vis</v>
      </c>
      <c r="E33" s="46">
        <f>VLOOKUP(C33,Active!C$21:E$973,3,FALSE)</f>
        <v>-2527.9854250620256</v>
      </c>
      <c r="F33" s="3" t="s">
        <v>47</v>
      </c>
      <c r="G33" s="10" t="str">
        <f t="shared" si="4"/>
        <v>30569.53</v>
      </c>
      <c r="H33" s="8">
        <f t="shared" si="5"/>
        <v>-901</v>
      </c>
      <c r="I33" s="47" t="s">
        <v>123</v>
      </c>
      <c r="J33" s="48" t="s">
        <v>124</v>
      </c>
      <c r="K33" s="47">
        <v>-901</v>
      </c>
      <c r="L33" s="47" t="s">
        <v>107</v>
      </c>
      <c r="M33" s="48" t="s">
        <v>122</v>
      </c>
      <c r="N33" s="48"/>
      <c r="O33" s="49" t="s">
        <v>80</v>
      </c>
      <c r="P33" s="49" t="s">
        <v>81</v>
      </c>
    </row>
    <row r="34" spans="1:16" ht="12.75" customHeight="1" thickBot="1" x14ac:dyDescent="0.25">
      <c r="A34" s="8" t="str">
        <f t="shared" si="0"/>
        <v> KVBB 28.55 </v>
      </c>
      <c r="B34" s="3" t="str">
        <f t="shared" si="1"/>
        <v>I</v>
      </c>
      <c r="C34" s="8">
        <f t="shared" si="2"/>
        <v>30604.2</v>
      </c>
      <c r="D34" s="10" t="str">
        <f t="shared" si="3"/>
        <v>vis</v>
      </c>
      <c r="E34" s="46">
        <f>VLOOKUP(C34,Active!C$21:E$973,3,FALSE)</f>
        <v>-2523.9902234524211</v>
      </c>
      <c r="F34" s="3" t="s">
        <v>47</v>
      </c>
      <c r="G34" s="10" t="str">
        <f t="shared" si="4"/>
        <v>30604.20</v>
      </c>
      <c r="H34" s="8">
        <f t="shared" si="5"/>
        <v>-897</v>
      </c>
      <c r="I34" s="47" t="s">
        <v>125</v>
      </c>
      <c r="J34" s="48" t="s">
        <v>126</v>
      </c>
      <c r="K34" s="47">
        <v>-897</v>
      </c>
      <c r="L34" s="47" t="s">
        <v>127</v>
      </c>
      <c r="M34" s="48" t="s">
        <v>122</v>
      </c>
      <c r="N34" s="48"/>
      <c r="O34" s="49" t="s">
        <v>80</v>
      </c>
      <c r="P34" s="49" t="s">
        <v>81</v>
      </c>
    </row>
    <row r="35" spans="1:16" ht="12.75" customHeight="1" thickBot="1" x14ac:dyDescent="0.25">
      <c r="A35" s="8" t="str">
        <f t="shared" si="0"/>
        <v> KVBB 28.55 </v>
      </c>
      <c r="B35" s="3" t="str">
        <f t="shared" si="1"/>
        <v>I</v>
      </c>
      <c r="C35" s="8">
        <f t="shared" si="2"/>
        <v>30612.560000000001</v>
      </c>
      <c r="D35" s="10" t="str">
        <f t="shared" si="3"/>
        <v>vis</v>
      </c>
      <c r="E35" s="46">
        <f>VLOOKUP(C35,Active!C$21:E$973,3,FALSE)</f>
        <v>-2523.0268578494133</v>
      </c>
      <c r="F35" s="3" t="s">
        <v>47</v>
      </c>
      <c r="G35" s="10" t="str">
        <f t="shared" si="4"/>
        <v>30612.56</v>
      </c>
      <c r="H35" s="8">
        <f t="shared" si="5"/>
        <v>-896</v>
      </c>
      <c r="I35" s="47" t="s">
        <v>128</v>
      </c>
      <c r="J35" s="48" t="s">
        <v>129</v>
      </c>
      <c r="K35" s="47">
        <v>-896</v>
      </c>
      <c r="L35" s="47" t="s">
        <v>130</v>
      </c>
      <c r="M35" s="48" t="s">
        <v>122</v>
      </c>
      <c r="N35" s="48"/>
      <c r="O35" s="49" t="s">
        <v>80</v>
      </c>
      <c r="P35" s="49" t="s">
        <v>81</v>
      </c>
    </row>
    <row r="36" spans="1:16" ht="12.75" customHeight="1" thickBot="1" x14ac:dyDescent="0.25">
      <c r="A36" s="8" t="str">
        <f t="shared" si="0"/>
        <v> AN 288.89 </v>
      </c>
      <c r="B36" s="3" t="str">
        <f t="shared" si="1"/>
        <v>I</v>
      </c>
      <c r="C36" s="8">
        <f t="shared" si="2"/>
        <v>32252.95</v>
      </c>
      <c r="D36" s="10" t="str">
        <f t="shared" si="3"/>
        <v>vis</v>
      </c>
      <c r="E36" s="46">
        <f>VLOOKUP(C36,Active!C$21:E$973,3,FALSE)</f>
        <v>-2333.9963193902681</v>
      </c>
      <c r="F36" s="3" t="s">
        <v>47</v>
      </c>
      <c r="G36" s="10" t="str">
        <f t="shared" si="4"/>
        <v>32252.95</v>
      </c>
      <c r="H36" s="8">
        <f t="shared" si="5"/>
        <v>-707</v>
      </c>
      <c r="I36" s="47" t="s">
        <v>131</v>
      </c>
      <c r="J36" s="48" t="s">
        <v>132</v>
      </c>
      <c r="K36" s="47">
        <v>-707</v>
      </c>
      <c r="L36" s="47" t="s">
        <v>79</v>
      </c>
      <c r="M36" s="48" t="s">
        <v>122</v>
      </c>
      <c r="N36" s="48"/>
      <c r="O36" s="49" t="s">
        <v>133</v>
      </c>
      <c r="P36" s="49" t="s">
        <v>134</v>
      </c>
    </row>
    <row r="37" spans="1:16" ht="12.75" customHeight="1" thickBot="1" x14ac:dyDescent="0.25">
      <c r="A37" s="8" t="str">
        <f t="shared" si="0"/>
        <v> AN 288.89 </v>
      </c>
      <c r="B37" s="3" t="str">
        <f t="shared" si="1"/>
        <v>I</v>
      </c>
      <c r="C37" s="8">
        <f t="shared" si="2"/>
        <v>32426.46</v>
      </c>
      <c r="D37" s="10" t="str">
        <f t="shared" si="3"/>
        <v>vis</v>
      </c>
      <c r="E37" s="46">
        <f>VLOOKUP(C37,Active!C$21:E$973,3,FALSE)</f>
        <v>-2314.0018737230512</v>
      </c>
      <c r="F37" s="3" t="s">
        <v>47</v>
      </c>
      <c r="G37" s="10" t="str">
        <f t="shared" si="4"/>
        <v>32426.46</v>
      </c>
      <c r="H37" s="8">
        <f t="shared" si="5"/>
        <v>-687</v>
      </c>
      <c r="I37" s="47" t="s">
        <v>135</v>
      </c>
      <c r="J37" s="48" t="s">
        <v>136</v>
      </c>
      <c r="K37" s="47">
        <v>-687</v>
      </c>
      <c r="L37" s="47" t="s">
        <v>70</v>
      </c>
      <c r="M37" s="48" t="s">
        <v>122</v>
      </c>
      <c r="N37" s="48"/>
      <c r="O37" s="49" t="s">
        <v>133</v>
      </c>
      <c r="P37" s="49" t="s">
        <v>134</v>
      </c>
    </row>
    <row r="38" spans="1:16" ht="12.75" customHeight="1" thickBot="1" x14ac:dyDescent="0.25">
      <c r="A38" s="8" t="str">
        <f t="shared" si="0"/>
        <v> AN 288.89 </v>
      </c>
      <c r="B38" s="3" t="str">
        <f t="shared" si="1"/>
        <v>I</v>
      </c>
      <c r="C38" s="8">
        <f t="shared" si="2"/>
        <v>32556.55</v>
      </c>
      <c r="D38" s="10" t="str">
        <f t="shared" si="3"/>
        <v>vis</v>
      </c>
      <c r="E38" s="46">
        <f>VLOOKUP(C38,Active!C$21:E$973,3,FALSE)</f>
        <v>-2299.0109369652373</v>
      </c>
      <c r="F38" s="3" t="s">
        <v>47</v>
      </c>
      <c r="G38" s="10" t="str">
        <f t="shared" si="4"/>
        <v>32556.55</v>
      </c>
      <c r="H38" s="8">
        <f t="shared" si="5"/>
        <v>-672</v>
      </c>
      <c r="I38" s="47" t="s">
        <v>137</v>
      </c>
      <c r="J38" s="48" t="s">
        <v>138</v>
      </c>
      <c r="K38" s="47">
        <v>-672</v>
      </c>
      <c r="L38" s="47" t="s">
        <v>113</v>
      </c>
      <c r="M38" s="48" t="s">
        <v>122</v>
      </c>
      <c r="N38" s="48"/>
      <c r="O38" s="49" t="s">
        <v>133</v>
      </c>
      <c r="P38" s="49" t="s">
        <v>134</v>
      </c>
    </row>
    <row r="39" spans="1:16" ht="12.75" customHeight="1" thickBot="1" x14ac:dyDescent="0.25">
      <c r="A39" s="8" t="str">
        <f t="shared" si="0"/>
        <v> AN 288.89 </v>
      </c>
      <c r="B39" s="3" t="str">
        <f t="shared" si="1"/>
        <v>I</v>
      </c>
      <c r="C39" s="8">
        <f t="shared" si="2"/>
        <v>32851.64</v>
      </c>
      <c r="D39" s="10" t="str">
        <f t="shared" si="3"/>
        <v>vis</v>
      </c>
      <c r="E39" s="46">
        <f>VLOOKUP(C39,Active!C$21:E$973,3,FALSE)</f>
        <v>-2265.0062054112109</v>
      </c>
      <c r="F39" s="3" t="s">
        <v>47</v>
      </c>
      <c r="G39" s="10" t="str">
        <f t="shared" si="4"/>
        <v>32851.64</v>
      </c>
      <c r="H39" s="8">
        <f t="shared" si="5"/>
        <v>-638</v>
      </c>
      <c r="I39" s="47" t="s">
        <v>139</v>
      </c>
      <c r="J39" s="48" t="s">
        <v>140</v>
      </c>
      <c r="K39" s="47">
        <v>-638</v>
      </c>
      <c r="L39" s="47" t="s">
        <v>110</v>
      </c>
      <c r="M39" s="48" t="s">
        <v>122</v>
      </c>
      <c r="N39" s="48"/>
      <c r="O39" s="49" t="s">
        <v>133</v>
      </c>
      <c r="P39" s="49" t="s">
        <v>134</v>
      </c>
    </row>
    <row r="40" spans="1:16" ht="12.75" customHeight="1" thickBot="1" x14ac:dyDescent="0.25">
      <c r="A40" s="8" t="str">
        <f t="shared" si="0"/>
        <v> AN 288.89 </v>
      </c>
      <c r="B40" s="3" t="str">
        <f t="shared" si="1"/>
        <v>I</v>
      </c>
      <c r="C40" s="8">
        <f t="shared" si="2"/>
        <v>33146.699999999997</v>
      </c>
      <c r="D40" s="10" t="str">
        <f t="shared" si="3"/>
        <v>vis</v>
      </c>
      <c r="E40" s="46">
        <f>VLOOKUP(C40,Active!C$21:E$973,3,FALSE)</f>
        <v>-2231.0049309107844</v>
      </c>
      <c r="F40" s="3" t="s">
        <v>47</v>
      </c>
      <c r="G40" s="10" t="str">
        <f t="shared" si="4"/>
        <v>33146.70</v>
      </c>
      <c r="H40" s="8">
        <f t="shared" si="5"/>
        <v>-604</v>
      </c>
      <c r="I40" s="47" t="s">
        <v>141</v>
      </c>
      <c r="J40" s="48" t="s">
        <v>142</v>
      </c>
      <c r="K40" s="47">
        <v>-604</v>
      </c>
      <c r="L40" s="47" t="s">
        <v>110</v>
      </c>
      <c r="M40" s="48" t="s">
        <v>122</v>
      </c>
      <c r="N40" s="48"/>
      <c r="O40" s="49" t="s">
        <v>133</v>
      </c>
      <c r="P40" s="49" t="s">
        <v>134</v>
      </c>
    </row>
    <row r="41" spans="1:16" ht="12.75" customHeight="1" thickBot="1" x14ac:dyDescent="0.25">
      <c r="A41" s="8" t="str">
        <f t="shared" si="0"/>
        <v> AC 197.15 </v>
      </c>
      <c r="B41" s="3" t="str">
        <f t="shared" si="1"/>
        <v>I</v>
      </c>
      <c r="C41" s="8">
        <f t="shared" si="2"/>
        <v>33181.56</v>
      </c>
      <c r="D41" s="10" t="str">
        <f t="shared" si="3"/>
        <v>vis</v>
      </c>
      <c r="E41" s="46">
        <f>VLOOKUP(C41,Active!C$21:E$973,3,FALSE)</f>
        <v>-2226.9878346283845</v>
      </c>
      <c r="F41" s="3" t="s">
        <v>47</v>
      </c>
      <c r="G41" s="10" t="str">
        <f t="shared" si="4"/>
        <v>33181.56</v>
      </c>
      <c r="H41" s="8">
        <f t="shared" si="5"/>
        <v>-600</v>
      </c>
      <c r="I41" s="47" t="s">
        <v>143</v>
      </c>
      <c r="J41" s="48" t="s">
        <v>144</v>
      </c>
      <c r="K41" s="47">
        <v>-600</v>
      </c>
      <c r="L41" s="47" t="s">
        <v>145</v>
      </c>
      <c r="M41" s="48" t="s">
        <v>56</v>
      </c>
      <c r="N41" s="48"/>
      <c r="O41" s="49" t="s">
        <v>57</v>
      </c>
      <c r="P41" s="49" t="s">
        <v>58</v>
      </c>
    </row>
    <row r="42" spans="1:16" ht="12.75" customHeight="1" thickBot="1" x14ac:dyDescent="0.25">
      <c r="A42" s="8" t="str">
        <f t="shared" si="0"/>
        <v> AN 288.89 </v>
      </c>
      <c r="B42" s="3" t="str">
        <f t="shared" si="1"/>
        <v>I</v>
      </c>
      <c r="C42" s="8">
        <f t="shared" si="2"/>
        <v>33320.25</v>
      </c>
      <c r="D42" s="10" t="str">
        <f t="shared" si="3"/>
        <v>vis</v>
      </c>
      <c r="E42" s="46">
        <f>VLOOKUP(C42,Active!C$21:E$973,3,FALSE)</f>
        <v>-2211.0058758387677</v>
      </c>
      <c r="F42" s="3" t="s">
        <v>47</v>
      </c>
      <c r="G42" s="10" t="str">
        <f t="shared" si="4"/>
        <v>33320.25</v>
      </c>
      <c r="H42" s="8">
        <f t="shared" si="5"/>
        <v>-584</v>
      </c>
      <c r="I42" s="47" t="s">
        <v>146</v>
      </c>
      <c r="J42" s="48" t="s">
        <v>147</v>
      </c>
      <c r="K42" s="47">
        <v>-584</v>
      </c>
      <c r="L42" s="47" t="s">
        <v>148</v>
      </c>
      <c r="M42" s="48" t="s">
        <v>122</v>
      </c>
      <c r="N42" s="48"/>
      <c r="O42" s="49" t="s">
        <v>133</v>
      </c>
      <c r="P42" s="49" t="s">
        <v>134</v>
      </c>
    </row>
    <row r="43" spans="1:16" ht="12.75" customHeight="1" thickBot="1" x14ac:dyDescent="0.25">
      <c r="A43" s="8" t="str">
        <f t="shared" si="0"/>
        <v> AN 288.89 </v>
      </c>
      <c r="B43" s="3" t="str">
        <f t="shared" si="1"/>
        <v>I</v>
      </c>
      <c r="C43" s="8">
        <f t="shared" si="2"/>
        <v>33571.839999999997</v>
      </c>
      <c r="D43" s="10" t="str">
        <f t="shared" si="3"/>
        <v>vis</v>
      </c>
      <c r="E43" s="46">
        <f>VLOOKUP(C43,Active!C$21:E$973,3,FALSE)</f>
        <v>-2182.0138720037435</v>
      </c>
      <c r="F43" s="3" t="s">
        <v>47</v>
      </c>
      <c r="G43" s="10" t="str">
        <f t="shared" si="4"/>
        <v>33571.84</v>
      </c>
      <c r="H43" s="8">
        <f t="shared" si="5"/>
        <v>-555</v>
      </c>
      <c r="I43" s="47" t="s">
        <v>149</v>
      </c>
      <c r="J43" s="48" t="s">
        <v>150</v>
      </c>
      <c r="K43" s="47">
        <v>-555</v>
      </c>
      <c r="L43" s="47" t="s">
        <v>151</v>
      </c>
      <c r="M43" s="48" t="s">
        <v>122</v>
      </c>
      <c r="N43" s="48"/>
      <c r="O43" s="49" t="s">
        <v>133</v>
      </c>
      <c r="P43" s="49" t="s">
        <v>134</v>
      </c>
    </row>
    <row r="44" spans="1:16" ht="12.75" customHeight="1" thickBot="1" x14ac:dyDescent="0.25">
      <c r="A44" s="8" t="str">
        <f t="shared" si="0"/>
        <v> AN 288.89 </v>
      </c>
      <c r="B44" s="3" t="str">
        <f t="shared" si="1"/>
        <v>I</v>
      </c>
      <c r="C44" s="8">
        <f t="shared" si="2"/>
        <v>33884.370000000003</v>
      </c>
      <c r="D44" s="10" t="str">
        <f t="shared" si="3"/>
        <v>vis</v>
      </c>
      <c r="E44" s="46">
        <f>VLOOKUP(C44,Active!C$21:E$973,3,FALSE)</f>
        <v>-2145.999439957317</v>
      </c>
      <c r="F44" s="3" t="s">
        <v>47</v>
      </c>
      <c r="G44" s="10" t="str">
        <f t="shared" si="4"/>
        <v>33884.37</v>
      </c>
      <c r="H44" s="8">
        <f t="shared" si="5"/>
        <v>-519</v>
      </c>
      <c r="I44" s="47" t="s">
        <v>152</v>
      </c>
      <c r="J44" s="48" t="s">
        <v>153</v>
      </c>
      <c r="K44" s="47">
        <v>-519</v>
      </c>
      <c r="L44" s="47" t="s">
        <v>70</v>
      </c>
      <c r="M44" s="48" t="s">
        <v>122</v>
      </c>
      <c r="N44" s="48"/>
      <c r="O44" s="49" t="s">
        <v>133</v>
      </c>
      <c r="P44" s="49" t="s">
        <v>134</v>
      </c>
    </row>
    <row r="45" spans="1:16" ht="12.75" customHeight="1" thickBot="1" x14ac:dyDescent="0.25">
      <c r="A45" s="8" t="str">
        <f t="shared" si="0"/>
        <v> AC 197.15 </v>
      </c>
      <c r="B45" s="3" t="str">
        <f t="shared" si="1"/>
        <v>I</v>
      </c>
      <c r="C45" s="8">
        <f t="shared" si="2"/>
        <v>33953.39</v>
      </c>
      <c r="D45" s="10" t="str">
        <f t="shared" si="3"/>
        <v>vis</v>
      </c>
      <c r="E45" s="46">
        <f>VLOOKUP(C45,Active!C$21:E$973,3,FALSE)</f>
        <v>-2138.0459119765014</v>
      </c>
      <c r="F45" s="3" t="s">
        <v>47</v>
      </c>
      <c r="G45" s="10" t="str">
        <f t="shared" si="4"/>
        <v>33953.39</v>
      </c>
      <c r="H45" s="8">
        <f t="shared" si="5"/>
        <v>-511</v>
      </c>
      <c r="I45" s="47" t="s">
        <v>154</v>
      </c>
      <c r="J45" s="48" t="s">
        <v>155</v>
      </c>
      <c r="K45" s="47">
        <v>-511</v>
      </c>
      <c r="L45" s="47" t="s">
        <v>156</v>
      </c>
      <c r="M45" s="48" t="s">
        <v>56</v>
      </c>
      <c r="N45" s="48"/>
      <c r="O45" s="49" t="s">
        <v>57</v>
      </c>
      <c r="P45" s="49" t="s">
        <v>58</v>
      </c>
    </row>
    <row r="46" spans="1:16" ht="12.75" customHeight="1" thickBot="1" x14ac:dyDescent="0.25">
      <c r="A46" s="8" t="str">
        <f t="shared" si="0"/>
        <v> AN 288.89 </v>
      </c>
      <c r="B46" s="3" t="str">
        <f t="shared" si="1"/>
        <v>I</v>
      </c>
      <c r="C46" s="8">
        <f t="shared" si="2"/>
        <v>34491.85</v>
      </c>
      <c r="D46" s="10" t="str">
        <f t="shared" si="3"/>
        <v>vis</v>
      </c>
      <c r="E46" s="46">
        <f>VLOOKUP(C46,Active!C$21:E$973,3,FALSE)</f>
        <v>-2075.9964092736618</v>
      </c>
      <c r="F46" s="3" t="s">
        <v>47</v>
      </c>
      <c r="G46" s="10" t="str">
        <f t="shared" si="4"/>
        <v>34491.85</v>
      </c>
      <c r="H46" s="8">
        <f t="shared" si="5"/>
        <v>-449</v>
      </c>
      <c r="I46" s="47" t="s">
        <v>157</v>
      </c>
      <c r="J46" s="48" t="s">
        <v>158</v>
      </c>
      <c r="K46" s="47">
        <v>-449</v>
      </c>
      <c r="L46" s="47" t="s">
        <v>159</v>
      </c>
      <c r="M46" s="48" t="s">
        <v>122</v>
      </c>
      <c r="N46" s="48"/>
      <c r="O46" s="49" t="s">
        <v>133</v>
      </c>
      <c r="P46" s="49" t="s">
        <v>134</v>
      </c>
    </row>
    <row r="47" spans="1:16" ht="12.75" customHeight="1" thickBot="1" x14ac:dyDescent="0.25">
      <c r="A47" s="8" t="str">
        <f t="shared" si="0"/>
        <v> EBC 1-32 </v>
      </c>
      <c r="B47" s="3" t="str">
        <f t="shared" si="1"/>
        <v>I</v>
      </c>
      <c r="C47" s="8">
        <f t="shared" si="2"/>
        <v>35845.599999999999</v>
      </c>
      <c r="D47" s="10" t="str">
        <f t="shared" si="3"/>
        <v>vis</v>
      </c>
      <c r="E47" s="46">
        <f>VLOOKUP(C47,Active!C$21:E$973,3,FALSE)</f>
        <v>-1919.996865604737</v>
      </c>
      <c r="F47" s="3" t="s">
        <v>47</v>
      </c>
      <c r="G47" s="10" t="str">
        <f t="shared" si="4"/>
        <v>35845.60</v>
      </c>
      <c r="H47" s="8">
        <f t="shared" si="5"/>
        <v>-293</v>
      </c>
      <c r="I47" s="47" t="s">
        <v>160</v>
      </c>
      <c r="J47" s="48" t="s">
        <v>161</v>
      </c>
      <c r="K47" s="47">
        <v>-293</v>
      </c>
      <c r="L47" s="47" t="s">
        <v>70</v>
      </c>
      <c r="M47" s="48" t="s">
        <v>48</v>
      </c>
      <c r="N47" s="48"/>
      <c r="O47" s="49" t="s">
        <v>162</v>
      </c>
      <c r="P47" s="49" t="s">
        <v>163</v>
      </c>
    </row>
    <row r="48" spans="1:16" ht="12.75" customHeight="1" thickBot="1" x14ac:dyDescent="0.25">
      <c r="A48" s="8" t="str">
        <f t="shared" si="0"/>
        <v> EBC 1-32 </v>
      </c>
      <c r="B48" s="3" t="str">
        <f t="shared" si="1"/>
        <v>I</v>
      </c>
      <c r="C48" s="8">
        <f t="shared" si="2"/>
        <v>35854.26</v>
      </c>
      <c r="D48" s="10" t="str">
        <f t="shared" si="3"/>
        <v>vis</v>
      </c>
      <c r="E48" s="46">
        <f>VLOOKUP(C48,Active!C$21:E$973,3,FALSE)</f>
        <v>-1918.9989294657355</v>
      </c>
      <c r="F48" s="3" t="s">
        <v>47</v>
      </c>
      <c r="G48" s="10" t="str">
        <f t="shared" si="4"/>
        <v>35854.26</v>
      </c>
      <c r="H48" s="8">
        <f t="shared" si="5"/>
        <v>-292</v>
      </c>
      <c r="I48" s="47" t="s">
        <v>164</v>
      </c>
      <c r="J48" s="48" t="s">
        <v>165</v>
      </c>
      <c r="K48" s="47">
        <v>-292</v>
      </c>
      <c r="L48" s="47" t="s">
        <v>101</v>
      </c>
      <c r="M48" s="48" t="s">
        <v>48</v>
      </c>
      <c r="N48" s="48"/>
      <c r="O48" s="49" t="s">
        <v>162</v>
      </c>
      <c r="P48" s="49" t="s">
        <v>163</v>
      </c>
    </row>
    <row r="49" spans="1:16" ht="12.75" customHeight="1" thickBot="1" x14ac:dyDescent="0.25">
      <c r="A49" s="8" t="str">
        <f t="shared" si="0"/>
        <v> AN 288.89 </v>
      </c>
      <c r="B49" s="3" t="str">
        <f t="shared" si="1"/>
        <v>I</v>
      </c>
      <c r="C49" s="8">
        <f t="shared" si="2"/>
        <v>35862.9</v>
      </c>
      <c r="D49" s="10" t="str">
        <f t="shared" si="3"/>
        <v>vis</v>
      </c>
      <c r="E49" s="46">
        <f>VLOOKUP(C49,Active!C$21:E$973,3,FALSE)</f>
        <v>-1918.0032980291339</v>
      </c>
      <c r="F49" s="3" t="s">
        <v>47</v>
      </c>
      <c r="G49" s="10" t="str">
        <f t="shared" si="4"/>
        <v>35862.90</v>
      </c>
      <c r="H49" s="8">
        <f t="shared" si="5"/>
        <v>-291</v>
      </c>
      <c r="I49" s="47" t="s">
        <v>166</v>
      </c>
      <c r="J49" s="48" t="s">
        <v>167</v>
      </c>
      <c r="K49" s="47">
        <v>-291</v>
      </c>
      <c r="L49" s="47" t="s">
        <v>104</v>
      </c>
      <c r="M49" s="48" t="s">
        <v>122</v>
      </c>
      <c r="N49" s="48"/>
      <c r="O49" s="49" t="s">
        <v>133</v>
      </c>
      <c r="P49" s="49" t="s">
        <v>134</v>
      </c>
    </row>
    <row r="50" spans="1:16" ht="12.75" customHeight="1" thickBot="1" x14ac:dyDescent="0.25">
      <c r="A50" s="8" t="str">
        <f t="shared" si="0"/>
        <v> AN 288.89 </v>
      </c>
      <c r="B50" s="3" t="str">
        <f t="shared" si="1"/>
        <v>I</v>
      </c>
      <c r="C50" s="8">
        <f t="shared" si="2"/>
        <v>36522.660000000003</v>
      </c>
      <c r="D50" s="10" t="str">
        <f t="shared" si="3"/>
        <v>vis</v>
      </c>
      <c r="E50" s="46">
        <f>VLOOKUP(C50,Active!C$21:E$973,3,FALSE)</f>
        <v>-1841.9757752730782</v>
      </c>
      <c r="F50" s="3" t="s">
        <v>47</v>
      </c>
      <c r="G50" s="10" t="str">
        <f t="shared" si="4"/>
        <v>36522.66</v>
      </c>
      <c r="H50" s="8">
        <f t="shared" si="5"/>
        <v>-215</v>
      </c>
      <c r="I50" s="47" t="s">
        <v>168</v>
      </c>
      <c r="J50" s="48" t="s">
        <v>169</v>
      </c>
      <c r="K50" s="47">
        <v>-215</v>
      </c>
      <c r="L50" s="47" t="s">
        <v>170</v>
      </c>
      <c r="M50" s="48" t="s">
        <v>122</v>
      </c>
      <c r="N50" s="48"/>
      <c r="O50" s="49" t="s">
        <v>133</v>
      </c>
      <c r="P50" s="49" t="s">
        <v>134</v>
      </c>
    </row>
    <row r="51" spans="1:16" ht="12.75" customHeight="1" thickBot="1" x14ac:dyDescent="0.25">
      <c r="A51" s="8" t="str">
        <f t="shared" si="0"/>
        <v> AN 288.89 </v>
      </c>
      <c r="B51" s="3" t="str">
        <f t="shared" si="1"/>
        <v>I</v>
      </c>
      <c r="C51" s="8">
        <f t="shared" si="2"/>
        <v>36904.32</v>
      </c>
      <c r="D51" s="10" t="str">
        <f t="shared" si="3"/>
        <v>vis</v>
      </c>
      <c r="E51" s="46">
        <f>VLOOKUP(C51,Active!C$21:E$973,3,FALSE)</f>
        <v>-1797.9951393826398</v>
      </c>
      <c r="F51" s="3" t="s">
        <v>47</v>
      </c>
      <c r="G51" s="10" t="str">
        <f t="shared" si="4"/>
        <v>36904.32</v>
      </c>
      <c r="H51" s="8">
        <f t="shared" si="5"/>
        <v>-171</v>
      </c>
      <c r="I51" s="47" t="s">
        <v>171</v>
      </c>
      <c r="J51" s="48" t="s">
        <v>172</v>
      </c>
      <c r="K51" s="47">
        <v>-171</v>
      </c>
      <c r="L51" s="47" t="s">
        <v>70</v>
      </c>
      <c r="M51" s="48" t="s">
        <v>122</v>
      </c>
      <c r="N51" s="48"/>
      <c r="O51" s="49" t="s">
        <v>133</v>
      </c>
      <c r="P51" s="49" t="s">
        <v>134</v>
      </c>
    </row>
    <row r="52" spans="1:16" ht="12.75" customHeight="1" thickBot="1" x14ac:dyDescent="0.25">
      <c r="A52" s="8" t="str">
        <f t="shared" si="0"/>
        <v> AN 288.89 </v>
      </c>
      <c r="B52" s="3" t="str">
        <f t="shared" si="1"/>
        <v>I</v>
      </c>
      <c r="C52" s="8">
        <f t="shared" si="2"/>
        <v>37598.61</v>
      </c>
      <c r="D52" s="10" t="str">
        <f t="shared" si="3"/>
        <v>vis</v>
      </c>
      <c r="E52" s="46">
        <f>VLOOKUP(C52,Active!C$21:E$973,3,FALSE)</f>
        <v>-1717.9885479337768</v>
      </c>
      <c r="F52" s="3" t="s">
        <v>47</v>
      </c>
      <c r="G52" s="10" t="str">
        <f t="shared" si="4"/>
        <v>37598.61</v>
      </c>
      <c r="H52" s="8">
        <f t="shared" si="5"/>
        <v>-91</v>
      </c>
      <c r="I52" s="47" t="s">
        <v>173</v>
      </c>
      <c r="J52" s="48" t="s">
        <v>174</v>
      </c>
      <c r="K52" s="47">
        <v>-91</v>
      </c>
      <c r="L52" s="47" t="s">
        <v>79</v>
      </c>
      <c r="M52" s="48" t="s">
        <v>122</v>
      </c>
      <c r="N52" s="48"/>
      <c r="O52" s="49" t="s">
        <v>133</v>
      </c>
      <c r="P52" s="49" t="s">
        <v>134</v>
      </c>
    </row>
    <row r="53" spans="1:16" ht="12.75" customHeight="1" thickBot="1" x14ac:dyDescent="0.25">
      <c r="A53" s="8" t="str">
        <f t="shared" si="0"/>
        <v> AN 288.89 </v>
      </c>
      <c r="B53" s="3" t="str">
        <f t="shared" si="1"/>
        <v>I</v>
      </c>
      <c r="C53" s="8">
        <f t="shared" si="2"/>
        <v>38110.519999999997</v>
      </c>
      <c r="D53" s="10" t="str">
        <f t="shared" si="3"/>
        <v>vis</v>
      </c>
      <c r="E53" s="46">
        <f>VLOOKUP(C53,Active!C$21:E$973,3,FALSE)</f>
        <v>-1658.998537666328</v>
      </c>
      <c r="F53" s="3" t="s">
        <v>47</v>
      </c>
      <c r="G53" s="10" t="str">
        <f t="shared" si="4"/>
        <v>38110.52</v>
      </c>
      <c r="H53" s="8">
        <f t="shared" si="5"/>
        <v>-32</v>
      </c>
      <c r="I53" s="47" t="s">
        <v>175</v>
      </c>
      <c r="J53" s="48" t="s">
        <v>176</v>
      </c>
      <c r="K53" s="47">
        <v>-32</v>
      </c>
      <c r="L53" s="47" t="s">
        <v>110</v>
      </c>
      <c r="M53" s="48" t="s">
        <v>122</v>
      </c>
      <c r="N53" s="48"/>
      <c r="O53" s="49" t="s">
        <v>133</v>
      </c>
      <c r="P53" s="49" t="s">
        <v>134</v>
      </c>
    </row>
    <row r="54" spans="1:16" ht="12.75" customHeight="1" thickBot="1" x14ac:dyDescent="0.25">
      <c r="A54" s="8" t="str">
        <f t="shared" si="0"/>
        <v> AN 288.89 </v>
      </c>
      <c r="B54" s="3" t="str">
        <f t="shared" si="1"/>
        <v>I</v>
      </c>
      <c r="C54" s="8">
        <f t="shared" si="2"/>
        <v>38388.19</v>
      </c>
      <c r="D54" s="10" t="str">
        <f t="shared" si="3"/>
        <v>vis</v>
      </c>
      <c r="E54" s="46">
        <f>VLOOKUP(C54,Active!C$21:E$973,3,FALSE)</f>
        <v>-1627.0012019023013</v>
      </c>
      <c r="F54" s="3" t="s">
        <v>47</v>
      </c>
      <c r="G54" s="10" t="str">
        <f t="shared" si="4"/>
        <v>38388.19</v>
      </c>
      <c r="H54" s="8">
        <f t="shared" si="5"/>
        <v>0</v>
      </c>
      <c r="I54" s="47" t="s">
        <v>177</v>
      </c>
      <c r="J54" s="48" t="s">
        <v>178</v>
      </c>
      <c r="K54" s="47">
        <v>0</v>
      </c>
      <c r="L54" s="47" t="s">
        <v>179</v>
      </c>
      <c r="M54" s="48" t="s">
        <v>122</v>
      </c>
      <c r="N54" s="48"/>
      <c r="O54" s="49" t="s">
        <v>133</v>
      </c>
      <c r="P54" s="49" t="s">
        <v>134</v>
      </c>
    </row>
    <row r="55" spans="1:16" ht="12.75" customHeight="1" thickBot="1" x14ac:dyDescent="0.25">
      <c r="A55" s="8" t="str">
        <f t="shared" si="0"/>
        <v>OEJV 0070 </v>
      </c>
      <c r="B55" s="3" t="str">
        <f t="shared" si="1"/>
        <v>I</v>
      </c>
      <c r="C55" s="8">
        <f t="shared" si="2"/>
        <v>53895.593999999997</v>
      </c>
      <c r="D55" s="10" t="str">
        <f t="shared" si="3"/>
        <v>vis</v>
      </c>
      <c r="E55" s="46">
        <f>VLOOKUP(C55,Active!C$21:E$973,3,FALSE)</f>
        <v>159.996358570208</v>
      </c>
      <c r="F55" s="3" t="s">
        <v>47</v>
      </c>
      <c r="G55" s="10" t="str">
        <f t="shared" si="4"/>
        <v>53895.594</v>
      </c>
      <c r="H55" s="8">
        <f t="shared" si="5"/>
        <v>1787</v>
      </c>
      <c r="I55" s="47" t="s">
        <v>180</v>
      </c>
      <c r="J55" s="48" t="s">
        <v>181</v>
      </c>
      <c r="K55" s="47">
        <v>1787</v>
      </c>
      <c r="L55" s="47" t="s">
        <v>182</v>
      </c>
      <c r="M55" s="48" t="s">
        <v>183</v>
      </c>
      <c r="N55" s="48" t="s">
        <v>184</v>
      </c>
      <c r="O55" s="49" t="s">
        <v>185</v>
      </c>
      <c r="P55" s="50" t="s">
        <v>186</v>
      </c>
    </row>
    <row r="56" spans="1:16" ht="12.75" customHeight="1" thickBot="1" x14ac:dyDescent="0.25">
      <c r="A56" s="8" t="str">
        <f t="shared" si="0"/>
        <v>OEJV 0070 </v>
      </c>
      <c r="B56" s="3" t="str">
        <f t="shared" si="1"/>
        <v>I</v>
      </c>
      <c r="C56" s="8">
        <f t="shared" si="2"/>
        <v>53895.603000000003</v>
      </c>
      <c r="D56" s="10" t="str">
        <f t="shared" si="3"/>
        <v>vis</v>
      </c>
      <c r="E56" s="46">
        <f>VLOOKUP(C56,Active!C$21:E$973,3,FALSE)</f>
        <v>159.99739568628843</v>
      </c>
      <c r="F56" s="3" t="s">
        <v>47</v>
      </c>
      <c r="G56" s="10" t="str">
        <f t="shared" si="4"/>
        <v>53895.603</v>
      </c>
      <c r="H56" s="8">
        <f t="shared" si="5"/>
        <v>1787</v>
      </c>
      <c r="I56" s="47" t="s">
        <v>187</v>
      </c>
      <c r="J56" s="48" t="s">
        <v>188</v>
      </c>
      <c r="K56" s="47">
        <v>1787</v>
      </c>
      <c r="L56" s="47" t="s">
        <v>189</v>
      </c>
      <c r="M56" s="48" t="s">
        <v>183</v>
      </c>
      <c r="N56" s="48" t="s">
        <v>47</v>
      </c>
      <c r="O56" s="49" t="s">
        <v>185</v>
      </c>
      <c r="P56" s="50" t="s">
        <v>186</v>
      </c>
    </row>
    <row r="57" spans="1:16" ht="12.75" customHeight="1" thickBot="1" x14ac:dyDescent="0.25">
      <c r="A57" s="8" t="str">
        <f t="shared" si="0"/>
        <v>BAVM 212 </v>
      </c>
      <c r="B57" s="3" t="str">
        <f t="shared" si="1"/>
        <v>I</v>
      </c>
      <c r="C57" s="8">
        <f t="shared" si="2"/>
        <v>55067.144399999997</v>
      </c>
      <c r="D57" s="10" t="str">
        <f t="shared" si="3"/>
        <v>vis</v>
      </c>
      <c r="E57" s="46">
        <f>VLOOKUP(C57,Active!C$21:E$973,3,FALSE)</f>
        <v>295.00010947336324</v>
      </c>
      <c r="F57" s="3" t="s">
        <v>47</v>
      </c>
      <c r="G57" s="10" t="str">
        <f t="shared" si="4"/>
        <v>55067.1444</v>
      </c>
      <c r="H57" s="8">
        <f t="shared" si="5"/>
        <v>1922</v>
      </c>
      <c r="I57" s="47" t="s">
        <v>190</v>
      </c>
      <c r="J57" s="48" t="s">
        <v>191</v>
      </c>
      <c r="K57" s="47">
        <v>1922</v>
      </c>
      <c r="L57" s="47" t="s">
        <v>192</v>
      </c>
      <c r="M57" s="48" t="s">
        <v>183</v>
      </c>
      <c r="N57" s="48">
        <v>0</v>
      </c>
      <c r="O57" s="49" t="s">
        <v>193</v>
      </c>
      <c r="P57" s="50" t="s">
        <v>194</v>
      </c>
    </row>
    <row r="58" spans="1:16" x14ac:dyDescent="0.2">
      <c r="B58" s="3"/>
      <c r="F58" s="3"/>
    </row>
    <row r="59" spans="1:16" x14ac:dyDescent="0.2">
      <c r="B59" s="3"/>
      <c r="F59" s="3"/>
    </row>
    <row r="60" spans="1:16" x14ac:dyDescent="0.2">
      <c r="B60" s="3"/>
      <c r="F60" s="3"/>
    </row>
    <row r="61" spans="1:16" x14ac:dyDescent="0.2">
      <c r="B61" s="3"/>
      <c r="F61" s="3"/>
    </row>
    <row r="62" spans="1:16" x14ac:dyDescent="0.2">
      <c r="B62" s="3"/>
      <c r="F62" s="3"/>
    </row>
    <row r="63" spans="1:16" x14ac:dyDescent="0.2">
      <c r="B63" s="3"/>
      <c r="F63" s="3"/>
    </row>
    <row r="64" spans="1:1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</sheetData>
  <phoneticPr fontId="7" type="noConversion"/>
  <hyperlinks>
    <hyperlink ref="A3" r:id="rId1"/>
    <hyperlink ref="P55" r:id="rId2" display="http://var.astro.cz/oejv/issues/oejv0070.pdf"/>
    <hyperlink ref="P56" r:id="rId3" display="http://var.astro.cz/oejv/issues/oejv0070.pdf"/>
    <hyperlink ref="P57" r:id="rId4" display="http://www.bav-astro.de/sfs/BAVM_link.php?BAVMnr=21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2024-01-19T04:26:06Z</dcterms:modified>
</cp:coreProperties>
</file>