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ECDF68-5C40-410F-8538-B05292EEEB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9" r:id="rId1"/>
    <sheet name="B" sheetId="2" r:id="rId2"/>
    <sheet name="C" sheetId="3" r:id="rId3"/>
    <sheet name="C (2)" sheetId="8" r:id="rId4"/>
    <sheet name="A (old)" sheetId="1" r:id="rId5"/>
    <sheet name="BAV" sheetId="10" r:id="rId6"/>
  </sheets>
  <calcPr calcId="181029"/>
</workbook>
</file>

<file path=xl/calcChain.xml><?xml version="1.0" encoding="utf-8"?>
<calcChain xmlns="http://schemas.openxmlformats.org/spreadsheetml/2006/main">
  <c r="Q80" i="9" l="1"/>
  <c r="Q81" i="9"/>
  <c r="Q82" i="9"/>
  <c r="Q83" i="9"/>
  <c r="F11" i="9"/>
  <c r="Q76" i="9"/>
  <c r="Q78" i="9"/>
  <c r="Q77" i="9"/>
  <c r="Q79" i="9"/>
  <c r="Q58" i="9"/>
  <c r="Q59" i="9"/>
  <c r="Q60" i="9"/>
  <c r="Q61" i="9"/>
  <c r="Q62" i="9"/>
  <c r="Q74" i="9"/>
  <c r="Q75" i="9"/>
  <c r="G11" i="9"/>
  <c r="Q35" i="9"/>
  <c r="Q44" i="9"/>
  <c r="Q45" i="9"/>
  <c r="Q46" i="9"/>
  <c r="Q48" i="9"/>
  <c r="Q52" i="9"/>
  <c r="Q53" i="9"/>
  <c r="Q54" i="9"/>
  <c r="Q55" i="9"/>
  <c r="Q56" i="9"/>
  <c r="Q64" i="9"/>
  <c r="Q66" i="9"/>
  <c r="Q67" i="9"/>
  <c r="Q68" i="9"/>
  <c r="Q69" i="9"/>
  <c r="Q70" i="9"/>
  <c r="G27" i="10"/>
  <c r="C27" i="10"/>
  <c r="G26" i="10"/>
  <c r="C26" i="10"/>
  <c r="G25" i="10"/>
  <c r="C25" i="10"/>
  <c r="G48" i="10"/>
  <c r="C48" i="10"/>
  <c r="G47" i="10"/>
  <c r="C47" i="10"/>
  <c r="G46" i="10"/>
  <c r="C46" i="10"/>
  <c r="G45" i="10"/>
  <c r="C45" i="10"/>
  <c r="G44" i="10"/>
  <c r="C44" i="10"/>
  <c r="G24" i="10"/>
  <c r="C24" i="10"/>
  <c r="G43" i="10"/>
  <c r="C43" i="10"/>
  <c r="G23" i="10"/>
  <c r="C23" i="10"/>
  <c r="G42" i="10"/>
  <c r="C42" i="10"/>
  <c r="G41" i="10"/>
  <c r="C41" i="10"/>
  <c r="G40" i="10"/>
  <c r="C40" i="10"/>
  <c r="G39" i="10"/>
  <c r="C39" i="10"/>
  <c r="G38" i="10"/>
  <c r="C38" i="10"/>
  <c r="G22" i="10"/>
  <c r="C22" i="10"/>
  <c r="G37" i="10"/>
  <c r="C37" i="10"/>
  <c r="G36" i="10"/>
  <c r="C36" i="10"/>
  <c r="G35" i="10"/>
  <c r="C35" i="10"/>
  <c r="G34" i="10"/>
  <c r="C34" i="10"/>
  <c r="G33" i="10"/>
  <c r="C33" i="10"/>
  <c r="G21" i="10"/>
  <c r="C21" i="10"/>
  <c r="G20" i="10"/>
  <c r="C20" i="10"/>
  <c r="G19" i="10"/>
  <c r="C19" i="10"/>
  <c r="G32" i="10"/>
  <c r="C32" i="10"/>
  <c r="G18" i="10"/>
  <c r="C18" i="10"/>
  <c r="G31" i="10"/>
  <c r="C31" i="10"/>
  <c r="G30" i="10"/>
  <c r="C30" i="10"/>
  <c r="G29" i="10"/>
  <c r="C29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28" i="10"/>
  <c r="C28" i="10"/>
  <c r="H27" i="10"/>
  <c r="B27" i="10"/>
  <c r="D27" i="10"/>
  <c r="A27" i="10"/>
  <c r="H26" i="10"/>
  <c r="D26" i="10"/>
  <c r="B26" i="10"/>
  <c r="A26" i="10"/>
  <c r="H25" i="10"/>
  <c r="B25" i="10"/>
  <c r="D25" i="10"/>
  <c r="A25" i="10"/>
  <c r="H48" i="10"/>
  <c r="D48" i="10"/>
  <c r="B48" i="10"/>
  <c r="A48" i="10"/>
  <c r="H47" i="10"/>
  <c r="B47" i="10"/>
  <c r="D47" i="10"/>
  <c r="A47" i="10"/>
  <c r="H46" i="10"/>
  <c r="D46" i="10"/>
  <c r="B46" i="10"/>
  <c r="A46" i="10"/>
  <c r="H45" i="10"/>
  <c r="B45" i="10"/>
  <c r="D45" i="10"/>
  <c r="A45" i="10"/>
  <c r="H44" i="10"/>
  <c r="D44" i="10"/>
  <c r="B44" i="10"/>
  <c r="A44" i="10"/>
  <c r="H24" i="10"/>
  <c r="B24" i="10"/>
  <c r="D24" i="10"/>
  <c r="A24" i="10"/>
  <c r="H43" i="10"/>
  <c r="D43" i="10"/>
  <c r="B43" i="10"/>
  <c r="A43" i="10"/>
  <c r="H23" i="10"/>
  <c r="B23" i="10"/>
  <c r="D23" i="10"/>
  <c r="A23" i="10"/>
  <c r="H42" i="10"/>
  <c r="D42" i="10"/>
  <c r="B42" i="10"/>
  <c r="A42" i="10"/>
  <c r="H41" i="10"/>
  <c r="B41" i="10"/>
  <c r="D41" i="10"/>
  <c r="A41" i="10"/>
  <c r="H40" i="10"/>
  <c r="D40" i="10"/>
  <c r="B40" i="10"/>
  <c r="A40" i="10"/>
  <c r="H39" i="10"/>
  <c r="B39" i="10"/>
  <c r="D39" i="10"/>
  <c r="A39" i="10"/>
  <c r="H38" i="10"/>
  <c r="D38" i="10"/>
  <c r="B38" i="10"/>
  <c r="A38" i="10"/>
  <c r="H22" i="10"/>
  <c r="B22" i="10"/>
  <c r="D22" i="10"/>
  <c r="A22" i="10"/>
  <c r="H37" i="10"/>
  <c r="D37" i="10"/>
  <c r="B37" i="10"/>
  <c r="A37" i="10"/>
  <c r="H36" i="10"/>
  <c r="B36" i="10"/>
  <c r="D36" i="10"/>
  <c r="A36" i="10"/>
  <c r="H35" i="10"/>
  <c r="D35" i="10"/>
  <c r="B35" i="10"/>
  <c r="A35" i="10"/>
  <c r="H34" i="10"/>
  <c r="B34" i="10"/>
  <c r="D34" i="10"/>
  <c r="A34" i="10"/>
  <c r="H33" i="10"/>
  <c r="D33" i="10"/>
  <c r="B33" i="10"/>
  <c r="A33" i="10"/>
  <c r="H21" i="10"/>
  <c r="B21" i="10"/>
  <c r="D21" i="10"/>
  <c r="A21" i="10"/>
  <c r="H20" i="10"/>
  <c r="D20" i="10"/>
  <c r="B20" i="10"/>
  <c r="A20" i="10"/>
  <c r="H19" i="10"/>
  <c r="B19" i="10"/>
  <c r="D19" i="10"/>
  <c r="A19" i="10"/>
  <c r="H32" i="10"/>
  <c r="D32" i="10"/>
  <c r="B32" i="10"/>
  <c r="A32" i="10"/>
  <c r="H18" i="10"/>
  <c r="B18" i="10"/>
  <c r="D18" i="10"/>
  <c r="A18" i="10"/>
  <c r="H31" i="10"/>
  <c r="D31" i="10"/>
  <c r="B31" i="10"/>
  <c r="A31" i="10"/>
  <c r="H30" i="10"/>
  <c r="B30" i="10"/>
  <c r="D30" i="10"/>
  <c r="A30" i="10"/>
  <c r="H29" i="10"/>
  <c r="D29" i="10"/>
  <c r="B29" i="10"/>
  <c r="A29" i="10"/>
  <c r="H17" i="10"/>
  <c r="B17" i="10"/>
  <c r="D17" i="10"/>
  <c r="A17" i="10"/>
  <c r="H16" i="10"/>
  <c r="D16" i="10"/>
  <c r="B16" i="10"/>
  <c r="A16" i="10"/>
  <c r="H15" i="10"/>
  <c r="B15" i="10"/>
  <c r="D15" i="10"/>
  <c r="A15" i="10"/>
  <c r="H14" i="10"/>
  <c r="D14" i="10"/>
  <c r="B14" i="10"/>
  <c r="A14" i="10"/>
  <c r="H13" i="10"/>
  <c r="B13" i="10"/>
  <c r="D13" i="10"/>
  <c r="A13" i="10"/>
  <c r="H12" i="10"/>
  <c r="D12" i="10"/>
  <c r="B12" i="10"/>
  <c r="A12" i="10"/>
  <c r="H11" i="10"/>
  <c r="B11" i="10"/>
  <c r="D11" i="10"/>
  <c r="A11" i="10"/>
  <c r="H28" i="10"/>
  <c r="D28" i="10"/>
  <c r="B28" i="10"/>
  <c r="A28" i="10"/>
  <c r="Q73" i="9"/>
  <c r="Q65" i="9"/>
  <c r="Q72" i="9"/>
  <c r="E14" i="9"/>
  <c r="E15" i="9" s="1"/>
  <c r="C17" i="9"/>
  <c r="Q63" i="9"/>
  <c r="Q71" i="9"/>
  <c r="Q57" i="9"/>
  <c r="Q40" i="9"/>
  <c r="Q41" i="9"/>
  <c r="Q42" i="9"/>
  <c r="Q43" i="9"/>
  <c r="Q47" i="9"/>
  <c r="Q49" i="9"/>
  <c r="Q50" i="9"/>
  <c r="Q51" i="9"/>
  <c r="C7" i="9"/>
  <c r="E80" i="9"/>
  <c r="F80" i="9"/>
  <c r="Q41" i="8"/>
  <c r="Q42" i="8"/>
  <c r="Q43" i="8"/>
  <c r="Q44" i="8"/>
  <c r="Q41" i="3"/>
  <c r="Q42" i="3"/>
  <c r="Q43" i="3"/>
  <c r="Q44" i="3"/>
  <c r="E40" i="2"/>
  <c r="F40" i="2"/>
  <c r="G40" i="2"/>
  <c r="J40" i="2"/>
  <c r="E41" i="2"/>
  <c r="F41" i="2"/>
  <c r="G41" i="2"/>
  <c r="J41" i="2"/>
  <c r="E43" i="2"/>
  <c r="F43" i="2"/>
  <c r="G43" i="2"/>
  <c r="J43" i="2"/>
  <c r="Q40" i="2"/>
  <c r="Q41" i="2"/>
  <c r="Q42" i="2"/>
  <c r="Q43" i="2"/>
  <c r="Q44" i="2"/>
  <c r="Q40" i="1"/>
  <c r="Q41" i="1"/>
  <c r="Q42" i="1"/>
  <c r="Q43" i="1"/>
  <c r="Q44" i="1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6" i="9"/>
  <c r="Q37" i="9"/>
  <c r="Q38" i="9"/>
  <c r="Q39" i="9"/>
  <c r="F33" i="8"/>
  <c r="G33" i="8"/>
  <c r="I33" i="8"/>
  <c r="E40" i="8"/>
  <c r="F40" i="8"/>
  <c r="G40" i="8"/>
  <c r="C8" i="8"/>
  <c r="E44" i="8"/>
  <c r="F44" i="8"/>
  <c r="G44" i="8"/>
  <c r="J44" i="8"/>
  <c r="C7" i="8"/>
  <c r="C19" i="8"/>
  <c r="Q21" i="8"/>
  <c r="Q22" i="8"/>
  <c r="E23" i="8"/>
  <c r="F23" i="8"/>
  <c r="G23" i="8"/>
  <c r="I23" i="8"/>
  <c r="Q23" i="8"/>
  <c r="Q24" i="8"/>
  <c r="E25" i="8"/>
  <c r="F25" i="8"/>
  <c r="G25" i="8"/>
  <c r="I25" i="8"/>
  <c r="Q25" i="8"/>
  <c r="E26" i="8"/>
  <c r="F26" i="8"/>
  <c r="G26" i="8"/>
  <c r="I26" i="8"/>
  <c r="Q26" i="8"/>
  <c r="Q27" i="8"/>
  <c r="Q28" i="8"/>
  <c r="Q29" i="8"/>
  <c r="Q30" i="8"/>
  <c r="Q31" i="8"/>
  <c r="E32" i="8"/>
  <c r="F32" i="8"/>
  <c r="G32" i="8"/>
  <c r="I32" i="8"/>
  <c r="Q32" i="8"/>
  <c r="E33" i="8"/>
  <c r="Q33" i="8"/>
  <c r="E34" i="8"/>
  <c r="F34" i="8"/>
  <c r="G34" i="8"/>
  <c r="I34" i="8"/>
  <c r="Q34" i="8"/>
  <c r="Q35" i="8"/>
  <c r="Q36" i="8"/>
  <c r="E37" i="8"/>
  <c r="F37" i="8"/>
  <c r="G37" i="8"/>
  <c r="I37" i="8"/>
  <c r="Q37" i="8"/>
  <c r="Q38" i="8"/>
  <c r="Q39" i="8"/>
  <c r="J40" i="8"/>
  <c r="Q40" i="8"/>
  <c r="C19" i="3"/>
  <c r="Q39" i="3"/>
  <c r="F24" i="3"/>
  <c r="C7" i="3"/>
  <c r="C8" i="3"/>
  <c r="E40" i="3"/>
  <c r="F40" i="3"/>
  <c r="E21" i="3"/>
  <c r="F21" i="3"/>
  <c r="Q21" i="3"/>
  <c r="Q22" i="3"/>
  <c r="Q23" i="3"/>
  <c r="E24" i="3"/>
  <c r="G24" i="3"/>
  <c r="I24" i="3"/>
  <c r="Q24" i="3"/>
  <c r="Q25" i="3"/>
  <c r="Q26" i="3"/>
  <c r="Q27" i="3"/>
  <c r="Q28" i="3"/>
  <c r="Q29" i="3"/>
  <c r="E30" i="3"/>
  <c r="F30" i="3"/>
  <c r="Q30" i="3"/>
  <c r="Q31" i="3"/>
  <c r="Q32" i="3"/>
  <c r="Q33" i="3"/>
  <c r="Q34" i="3"/>
  <c r="Q35" i="3"/>
  <c r="Q36" i="3"/>
  <c r="Q37" i="3"/>
  <c r="Q38" i="3"/>
  <c r="Q40" i="3"/>
  <c r="C7" i="2"/>
  <c r="E21" i="2"/>
  <c r="F21" i="2"/>
  <c r="G21" i="2"/>
  <c r="E22" i="2"/>
  <c r="F22" i="2"/>
  <c r="G22" i="2"/>
  <c r="I22" i="2"/>
  <c r="E23" i="2"/>
  <c r="F23" i="2"/>
  <c r="G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E33" i="2"/>
  <c r="F33" i="2"/>
  <c r="G33" i="2"/>
  <c r="I33" i="2"/>
  <c r="E34" i="2"/>
  <c r="F34" i="2"/>
  <c r="G34" i="2"/>
  <c r="I34" i="2"/>
  <c r="E35" i="2"/>
  <c r="F35" i="2"/>
  <c r="G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J39" i="2"/>
  <c r="C18" i="2"/>
  <c r="Q21" i="2"/>
  <c r="Q22" i="2"/>
  <c r="I23" i="2"/>
  <c r="Q23" i="2"/>
  <c r="Q24" i="2"/>
  <c r="Q25" i="2"/>
  <c r="Q26" i="2"/>
  <c r="I27" i="2"/>
  <c r="Q27" i="2"/>
  <c r="Q28" i="2"/>
  <c r="Q29" i="2"/>
  <c r="Q30" i="2"/>
  <c r="Q31" i="2"/>
  <c r="I32" i="2"/>
  <c r="Q32" i="2"/>
  <c r="Q33" i="2"/>
  <c r="Q34" i="2"/>
  <c r="I35" i="2"/>
  <c r="Q35" i="2"/>
  <c r="Q36" i="2"/>
  <c r="Q37" i="2"/>
  <c r="Q38" i="2"/>
  <c r="Q39" i="2"/>
  <c r="C8" i="1"/>
  <c r="E41" i="1"/>
  <c r="F41" i="1"/>
  <c r="Q3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7" i="1"/>
  <c r="C18" i="1"/>
  <c r="Q21" i="1"/>
  <c r="E38" i="1"/>
  <c r="F38" i="1"/>
  <c r="E29" i="1"/>
  <c r="F29" i="1"/>
  <c r="G29" i="1"/>
  <c r="I29" i="1"/>
  <c r="E37" i="1"/>
  <c r="F37" i="1"/>
  <c r="G37" i="1"/>
  <c r="I37" i="1"/>
  <c r="E33" i="1"/>
  <c r="F33" i="1"/>
  <c r="G33" i="1"/>
  <c r="I33" i="1"/>
  <c r="E34" i="3"/>
  <c r="F34" i="3"/>
  <c r="E25" i="3"/>
  <c r="F25" i="3"/>
  <c r="E42" i="1"/>
  <c r="F42" i="1"/>
  <c r="G42" i="1"/>
  <c r="J42" i="1"/>
  <c r="G44" i="1"/>
  <c r="J44" i="1"/>
  <c r="E44" i="1"/>
  <c r="F44" i="1"/>
  <c r="G41" i="1"/>
  <c r="J41" i="1"/>
  <c r="E24" i="1"/>
  <c r="F24" i="1"/>
  <c r="G24" i="1"/>
  <c r="I24" i="1"/>
  <c r="E32" i="1"/>
  <c r="F32" i="1"/>
  <c r="G21" i="1"/>
  <c r="E27" i="1"/>
  <c r="F27" i="1"/>
  <c r="G27" i="1"/>
  <c r="I27" i="1"/>
  <c r="E35" i="1"/>
  <c r="F35" i="1"/>
  <c r="G35" i="1"/>
  <c r="I35" i="1"/>
  <c r="E40" i="1"/>
  <c r="F40" i="1"/>
  <c r="E43" i="1"/>
  <c r="F43" i="1"/>
  <c r="G40" i="1"/>
  <c r="J40" i="1"/>
  <c r="G43" i="1"/>
  <c r="J43" i="1"/>
  <c r="E28" i="1"/>
  <c r="F28" i="1"/>
  <c r="G28" i="1"/>
  <c r="I28" i="1"/>
  <c r="E36" i="1"/>
  <c r="F36" i="1"/>
  <c r="G38" i="1"/>
  <c r="I38" i="1"/>
  <c r="G36" i="1"/>
  <c r="I36" i="1"/>
  <c r="G32" i="1"/>
  <c r="I32" i="1"/>
  <c r="G23" i="1"/>
  <c r="I23" i="1"/>
  <c r="E39" i="1"/>
  <c r="F39" i="1"/>
  <c r="G39" i="1"/>
  <c r="J39" i="1"/>
  <c r="E23" i="1"/>
  <c r="F23" i="1"/>
  <c r="H21" i="2"/>
  <c r="E28" i="3"/>
  <c r="F28" i="3"/>
  <c r="G28" i="3"/>
  <c r="I28" i="3"/>
  <c r="E32" i="3"/>
  <c r="F32" i="3"/>
  <c r="E36" i="3"/>
  <c r="F36" i="3"/>
  <c r="E31" i="1"/>
  <c r="F31" i="1"/>
  <c r="G31" i="1"/>
  <c r="I31" i="1"/>
  <c r="C15" i="3"/>
  <c r="C18" i="3"/>
  <c r="E26" i="1"/>
  <c r="F26" i="1"/>
  <c r="G26" i="1"/>
  <c r="I26" i="1"/>
  <c r="E22" i="1"/>
  <c r="F22" i="1"/>
  <c r="G22" i="1"/>
  <c r="I22" i="1"/>
  <c r="G42" i="3"/>
  <c r="J42" i="3"/>
  <c r="E30" i="1"/>
  <c r="F30" i="1"/>
  <c r="G30" i="1"/>
  <c r="I30" i="1"/>
  <c r="E34" i="1"/>
  <c r="F34" i="1"/>
  <c r="G34" i="1"/>
  <c r="I34" i="1"/>
  <c r="E21" i="1"/>
  <c r="F21" i="1"/>
  <c r="E25" i="1"/>
  <c r="F25" i="1"/>
  <c r="G25" i="1"/>
  <c r="I25" i="1"/>
  <c r="E44" i="3"/>
  <c r="F44" i="3"/>
  <c r="E42" i="2"/>
  <c r="F42" i="2"/>
  <c r="E44" i="2"/>
  <c r="F44" i="2"/>
  <c r="G44" i="2"/>
  <c r="G36" i="3"/>
  <c r="I36" i="3"/>
  <c r="E35" i="3"/>
  <c r="F35" i="3"/>
  <c r="G35" i="3"/>
  <c r="I35" i="3"/>
  <c r="G32" i="3"/>
  <c r="I32" i="3"/>
  <c r="E31" i="3"/>
  <c r="F31" i="3"/>
  <c r="G31" i="3"/>
  <c r="I31" i="3"/>
  <c r="G25" i="3"/>
  <c r="I25" i="3"/>
  <c r="E22" i="3"/>
  <c r="F22" i="3"/>
  <c r="E38" i="3"/>
  <c r="F38" i="3"/>
  <c r="G38" i="3"/>
  <c r="E35" i="8"/>
  <c r="F35" i="8"/>
  <c r="G35" i="8"/>
  <c r="I35" i="8"/>
  <c r="E42" i="10"/>
  <c r="E22" i="8"/>
  <c r="F22" i="8"/>
  <c r="G22" i="8"/>
  <c r="I22" i="8"/>
  <c r="E30" i="8"/>
  <c r="F30" i="8"/>
  <c r="G30" i="8"/>
  <c r="I30" i="8"/>
  <c r="E38" i="10"/>
  <c r="G43" i="3"/>
  <c r="J43" i="3"/>
  <c r="E43" i="3"/>
  <c r="F43" i="3"/>
  <c r="G39" i="3"/>
  <c r="J39" i="3"/>
  <c r="E31" i="8"/>
  <c r="F31" i="8"/>
  <c r="G31" i="8"/>
  <c r="I31" i="8"/>
  <c r="E24" i="8"/>
  <c r="F24" i="8"/>
  <c r="G24" i="8"/>
  <c r="I24" i="8"/>
  <c r="E42" i="3"/>
  <c r="F42" i="3"/>
  <c r="E43" i="10"/>
  <c r="E23" i="3"/>
  <c r="F23" i="3"/>
  <c r="G23" i="3"/>
  <c r="I23" i="3"/>
  <c r="E39" i="8"/>
  <c r="F39" i="8"/>
  <c r="G39" i="8"/>
  <c r="J39" i="8"/>
  <c r="E42" i="8"/>
  <c r="F42" i="8"/>
  <c r="G42" i="8"/>
  <c r="J42" i="8"/>
  <c r="E18" i="10"/>
  <c r="E24" i="10"/>
  <c r="G21" i="3"/>
  <c r="H21" i="3"/>
  <c r="G40" i="3"/>
  <c r="J40" i="3"/>
  <c r="E36" i="8"/>
  <c r="F36" i="8"/>
  <c r="G36" i="8"/>
  <c r="I36" i="8"/>
  <c r="E29" i="8"/>
  <c r="F29" i="8"/>
  <c r="G29" i="8"/>
  <c r="I29" i="8"/>
  <c r="C15" i="8"/>
  <c r="C18" i="8"/>
  <c r="E37" i="3"/>
  <c r="F37" i="3"/>
  <c r="G37" i="3"/>
  <c r="I37" i="3"/>
  <c r="G34" i="3"/>
  <c r="I34" i="3"/>
  <c r="E33" i="3"/>
  <c r="F33" i="3"/>
  <c r="G33" i="3"/>
  <c r="I33" i="3"/>
  <c r="G30" i="3"/>
  <c r="I30" i="3"/>
  <c r="E29" i="3"/>
  <c r="F29" i="3"/>
  <c r="G29" i="3"/>
  <c r="I29" i="3"/>
  <c r="E26" i="3"/>
  <c r="F26" i="3"/>
  <c r="G26" i="3"/>
  <c r="I26" i="3"/>
  <c r="E39" i="3"/>
  <c r="F39" i="3"/>
  <c r="E27" i="8"/>
  <c r="F27" i="8"/>
  <c r="G27" i="8"/>
  <c r="I27" i="8"/>
  <c r="G42" i="2"/>
  <c r="J42" i="2"/>
  <c r="E32" i="10"/>
  <c r="G44" i="3"/>
  <c r="J44" i="3"/>
  <c r="E41" i="3"/>
  <c r="F41" i="3"/>
  <c r="G41" i="3"/>
  <c r="J41" i="3"/>
  <c r="E41" i="8"/>
  <c r="F41" i="8"/>
  <c r="G41" i="8"/>
  <c r="J41" i="8"/>
  <c r="E26" i="10"/>
  <c r="E20" i="10"/>
  <c r="E27" i="10"/>
  <c r="E27" i="3"/>
  <c r="F27" i="3"/>
  <c r="G27" i="3"/>
  <c r="I27" i="3"/>
  <c r="G22" i="3"/>
  <c r="I22" i="3"/>
  <c r="E28" i="8"/>
  <c r="F28" i="8"/>
  <c r="G28" i="8"/>
  <c r="I28" i="8"/>
  <c r="E21" i="8"/>
  <c r="F21" i="8"/>
  <c r="G21" i="8"/>
  <c r="H21" i="8"/>
  <c r="E38" i="8"/>
  <c r="F38" i="8"/>
  <c r="G38" i="8"/>
  <c r="E12" i="10"/>
  <c r="E38" i="9"/>
  <c r="F38" i="9"/>
  <c r="E22" i="9"/>
  <c r="F22" i="9"/>
  <c r="G22" i="9"/>
  <c r="I22" i="9"/>
  <c r="E36" i="9"/>
  <c r="F36" i="9"/>
  <c r="G36" i="9"/>
  <c r="I36" i="9"/>
  <c r="E33" i="9"/>
  <c r="F33" i="9"/>
  <c r="G33" i="9"/>
  <c r="I33" i="9"/>
  <c r="E31" i="9"/>
  <c r="F31" i="9"/>
  <c r="E29" i="9"/>
  <c r="F29" i="9"/>
  <c r="E27" i="9"/>
  <c r="F27" i="9"/>
  <c r="E25" i="9"/>
  <c r="F25" i="9"/>
  <c r="E23" i="9"/>
  <c r="F23" i="9"/>
  <c r="E54" i="9"/>
  <c r="F54" i="9"/>
  <c r="G54" i="9"/>
  <c r="K54" i="9"/>
  <c r="E35" i="9"/>
  <c r="F35" i="9"/>
  <c r="G35" i="9"/>
  <c r="I35" i="9"/>
  <c r="E62" i="9"/>
  <c r="F62" i="9"/>
  <c r="E72" i="9"/>
  <c r="F72" i="9"/>
  <c r="G72" i="9"/>
  <c r="K72" i="9"/>
  <c r="E64" i="9"/>
  <c r="F64" i="9"/>
  <c r="E82" i="9"/>
  <c r="F82" i="9"/>
  <c r="G82" i="9"/>
  <c r="K82" i="9"/>
  <c r="G48" i="9"/>
  <c r="K48" i="9"/>
  <c r="G47" i="9"/>
  <c r="J47" i="9"/>
  <c r="E59" i="9"/>
  <c r="F59" i="9"/>
  <c r="G59" i="9"/>
  <c r="J59" i="9"/>
  <c r="E69" i="9"/>
  <c r="F69" i="9"/>
  <c r="G69" i="9"/>
  <c r="K69" i="9"/>
  <c r="G63" i="9"/>
  <c r="J63" i="9"/>
  <c r="E78" i="9"/>
  <c r="F78" i="9"/>
  <c r="G34" i="9"/>
  <c r="I34" i="9"/>
  <c r="G28" i="9"/>
  <c r="I28" i="9"/>
  <c r="E56" i="9"/>
  <c r="F56" i="9"/>
  <c r="G56" i="9"/>
  <c r="K56" i="9"/>
  <c r="E74" i="9"/>
  <c r="F74" i="9"/>
  <c r="G74" i="9"/>
  <c r="J74" i="9"/>
  <c r="G68" i="9"/>
  <c r="K68" i="9"/>
  <c r="E66" i="9"/>
  <c r="F66" i="9"/>
  <c r="G66" i="9"/>
  <c r="K66" i="9"/>
  <c r="E43" i="8"/>
  <c r="F43" i="8"/>
  <c r="G43" i="8"/>
  <c r="J43" i="8"/>
  <c r="E48" i="9"/>
  <c r="F48" i="9"/>
  <c r="E45" i="9"/>
  <c r="F45" i="9"/>
  <c r="G45" i="9"/>
  <c r="K45" i="9"/>
  <c r="E50" i="9"/>
  <c r="F50" i="9"/>
  <c r="G50" i="9"/>
  <c r="J50" i="9"/>
  <c r="E47" i="9"/>
  <c r="F47" i="9"/>
  <c r="E41" i="9"/>
  <c r="F41" i="9"/>
  <c r="G41" i="9"/>
  <c r="J41" i="9"/>
  <c r="E61" i="9"/>
  <c r="F61" i="9"/>
  <c r="G61" i="9"/>
  <c r="J61" i="9"/>
  <c r="G58" i="9"/>
  <c r="J58" i="9"/>
  <c r="E71" i="9"/>
  <c r="F71" i="9"/>
  <c r="G71" i="9"/>
  <c r="K71" i="9"/>
  <c r="E63" i="9"/>
  <c r="F63" i="9"/>
  <c r="G76" i="9"/>
  <c r="K76" i="9"/>
  <c r="E81" i="9"/>
  <c r="F81" i="9"/>
  <c r="G81" i="9"/>
  <c r="K81" i="9"/>
  <c r="G40" i="9"/>
  <c r="K40" i="9"/>
  <c r="E37" i="9"/>
  <c r="F37" i="9"/>
  <c r="G37" i="9"/>
  <c r="I37" i="9"/>
  <c r="E39" i="9"/>
  <c r="F39" i="9"/>
  <c r="G39" i="9"/>
  <c r="K39" i="9"/>
  <c r="E21" i="9"/>
  <c r="F21" i="9"/>
  <c r="G21" i="9"/>
  <c r="I21" i="9"/>
  <c r="E34" i="9"/>
  <c r="F34" i="9"/>
  <c r="E32" i="9"/>
  <c r="F32" i="9"/>
  <c r="G32" i="9"/>
  <c r="I32" i="9"/>
  <c r="E30" i="9"/>
  <c r="F30" i="9"/>
  <c r="G30" i="9"/>
  <c r="I30" i="9"/>
  <c r="E28" i="9"/>
  <c r="F28" i="9"/>
  <c r="E26" i="9"/>
  <c r="F26" i="9"/>
  <c r="G26" i="9"/>
  <c r="I26" i="9"/>
  <c r="E24" i="9"/>
  <c r="F24" i="9"/>
  <c r="G24" i="9"/>
  <c r="I24" i="9"/>
  <c r="E52" i="9"/>
  <c r="F52" i="9"/>
  <c r="G52" i="9"/>
  <c r="K52" i="9"/>
  <c r="E53" i="9"/>
  <c r="F53" i="9"/>
  <c r="G53" i="9"/>
  <c r="K53" i="9"/>
  <c r="E79" i="9"/>
  <c r="F79" i="9"/>
  <c r="G79" i="9"/>
  <c r="K79" i="9"/>
  <c r="E68" i="9"/>
  <c r="F68" i="9"/>
  <c r="G51" i="9"/>
  <c r="K51" i="9"/>
  <c r="G46" i="9"/>
  <c r="K46" i="9"/>
  <c r="E55" i="9"/>
  <c r="F55" i="9"/>
  <c r="G55" i="9"/>
  <c r="E58" i="9"/>
  <c r="F58" i="9"/>
  <c r="G75" i="9"/>
  <c r="J75" i="9"/>
  <c r="E73" i="9"/>
  <c r="F73" i="9"/>
  <c r="G73" i="9"/>
  <c r="J73" i="9"/>
  <c r="E65" i="9"/>
  <c r="F65" i="9"/>
  <c r="G65" i="9"/>
  <c r="K65" i="9"/>
  <c r="E76" i="9"/>
  <c r="F76" i="9"/>
  <c r="E83" i="9"/>
  <c r="F83" i="9"/>
  <c r="G83" i="9"/>
  <c r="K83" i="9"/>
  <c r="G80" i="9"/>
  <c r="K80" i="9"/>
  <c r="E40" i="9"/>
  <c r="F40" i="9"/>
  <c r="G38" i="9"/>
  <c r="K38" i="9"/>
  <c r="G31" i="9"/>
  <c r="I31" i="9"/>
  <c r="G29" i="9"/>
  <c r="I29" i="9"/>
  <c r="G27" i="9"/>
  <c r="I27" i="9"/>
  <c r="G25" i="9"/>
  <c r="I25" i="9"/>
  <c r="G23" i="9"/>
  <c r="I23" i="9"/>
  <c r="G62" i="9"/>
  <c r="J62" i="9"/>
  <c r="E60" i="9"/>
  <c r="F60" i="9"/>
  <c r="G60" i="9"/>
  <c r="J60" i="9"/>
  <c r="E70" i="9"/>
  <c r="F70" i="9"/>
  <c r="G70" i="9"/>
  <c r="K70" i="9"/>
  <c r="G64" i="9"/>
  <c r="K64" i="9"/>
  <c r="E77" i="9"/>
  <c r="F77" i="9"/>
  <c r="G77" i="9"/>
  <c r="K77" i="9"/>
  <c r="E51" i="9"/>
  <c r="F51" i="9"/>
  <c r="E46" i="9"/>
  <c r="F46" i="9"/>
  <c r="E44" i="9"/>
  <c r="F44" i="9"/>
  <c r="G44" i="9"/>
  <c r="K44" i="9"/>
  <c r="E49" i="9"/>
  <c r="F49" i="9"/>
  <c r="G49" i="9"/>
  <c r="J49" i="9"/>
  <c r="E43" i="9"/>
  <c r="F43" i="9"/>
  <c r="G43" i="9"/>
  <c r="K43" i="9"/>
  <c r="E42" i="9"/>
  <c r="F42" i="9"/>
  <c r="G42" i="9"/>
  <c r="K42" i="9"/>
  <c r="E57" i="9"/>
  <c r="F57" i="9"/>
  <c r="G57" i="9"/>
  <c r="K57" i="9"/>
  <c r="E75" i="9"/>
  <c r="F75" i="9"/>
  <c r="E67" i="9"/>
  <c r="F67" i="9"/>
  <c r="G67" i="9"/>
  <c r="K67" i="9"/>
  <c r="G78" i="9"/>
  <c r="K78" i="9"/>
  <c r="K55" i="9"/>
  <c r="J44" i="2"/>
  <c r="C12" i="2"/>
  <c r="C16" i="2"/>
  <c r="D18" i="2"/>
  <c r="E19" i="10"/>
  <c r="E36" i="10"/>
  <c r="E48" i="10"/>
  <c r="E14" i="10"/>
  <c r="C12" i="8"/>
  <c r="C16" i="8"/>
  <c r="D18" i="8"/>
  <c r="I38" i="8"/>
  <c r="C11" i="8"/>
  <c r="C11" i="3"/>
  <c r="C12" i="3"/>
  <c r="C16" i="3"/>
  <c r="D18" i="3"/>
  <c r="I38" i="3"/>
  <c r="C12" i="1"/>
  <c r="C16" i="1"/>
  <c r="D18" i="1"/>
  <c r="H21" i="1"/>
  <c r="C11" i="1"/>
  <c r="E29" i="10"/>
  <c r="E34" i="10"/>
  <c r="E39" i="10"/>
  <c r="C11" i="2"/>
  <c r="E25" i="10"/>
  <c r="E31" i="10"/>
  <c r="E45" i="10"/>
  <c r="E44" i="10"/>
  <c r="E16" i="10"/>
  <c r="E15" i="10"/>
  <c r="E47" i="10"/>
  <c r="E22" i="10"/>
  <c r="E46" i="10"/>
  <c r="E35" i="10"/>
  <c r="E40" i="10"/>
  <c r="E28" i="10"/>
  <c r="E23" i="10"/>
  <c r="E30" i="10"/>
  <c r="E37" i="10"/>
  <c r="E13" i="10"/>
  <c r="E21" i="10"/>
  <c r="E41" i="10"/>
  <c r="E11" i="10"/>
  <c r="E17" i="10"/>
  <c r="E33" i="10"/>
  <c r="O41" i="8"/>
  <c r="O23" i="8"/>
  <c r="O31" i="8"/>
  <c r="O24" i="8"/>
  <c r="O33" i="8"/>
  <c r="O36" i="8"/>
  <c r="O42" i="8"/>
  <c r="O30" i="8"/>
  <c r="O25" i="8"/>
  <c r="O32" i="8"/>
  <c r="O39" i="8"/>
  <c r="O34" i="8"/>
  <c r="O43" i="8"/>
  <c r="O27" i="8"/>
  <c r="O22" i="8"/>
  <c r="O29" i="8"/>
  <c r="O40" i="8"/>
  <c r="O44" i="8"/>
  <c r="O26" i="8"/>
  <c r="O37" i="8"/>
  <c r="O38" i="8"/>
  <c r="O35" i="8"/>
  <c r="O28" i="8"/>
  <c r="O41" i="3"/>
  <c r="O44" i="3"/>
  <c r="O27" i="3"/>
  <c r="O31" i="3"/>
  <c r="O35" i="3"/>
  <c r="O24" i="3"/>
  <c r="O42" i="3"/>
  <c r="O39" i="3"/>
  <c r="O30" i="3"/>
  <c r="O34" i="3"/>
  <c r="O23" i="3"/>
  <c r="O29" i="3"/>
  <c r="O33" i="3"/>
  <c r="O37" i="3"/>
  <c r="O43" i="3"/>
  <c r="O25" i="3"/>
  <c r="O26" i="3"/>
  <c r="O32" i="3"/>
  <c r="O38" i="3"/>
  <c r="O36" i="3"/>
  <c r="O40" i="3"/>
  <c r="O22" i="3"/>
  <c r="O28" i="3"/>
  <c r="O41" i="1"/>
  <c r="O40" i="1"/>
  <c r="O23" i="1"/>
  <c r="O27" i="1"/>
  <c r="O35" i="1"/>
  <c r="O44" i="1"/>
  <c r="O31" i="1"/>
  <c r="O42" i="1"/>
  <c r="O25" i="1"/>
  <c r="O34" i="1"/>
  <c r="O32" i="1"/>
  <c r="O43" i="1"/>
  <c r="O39" i="1"/>
  <c r="O30" i="1"/>
  <c r="O26" i="1"/>
  <c r="O22" i="1"/>
  <c r="O36" i="1"/>
  <c r="O28" i="1"/>
  <c r="O37" i="1"/>
  <c r="O24" i="1"/>
  <c r="O33" i="1"/>
  <c r="O21" i="1"/>
  <c r="O29" i="1"/>
  <c r="O38" i="1"/>
  <c r="O41" i="2"/>
  <c r="O22" i="2"/>
  <c r="O30" i="2"/>
  <c r="O40" i="2"/>
  <c r="O44" i="2"/>
  <c r="O23" i="2"/>
  <c r="O31" i="2"/>
  <c r="O39" i="2"/>
  <c r="O26" i="2"/>
  <c r="O34" i="2"/>
  <c r="O42" i="2"/>
  <c r="O27" i="2"/>
  <c r="O35" i="2"/>
  <c r="O43" i="2"/>
  <c r="O38" i="2"/>
  <c r="O36" i="2"/>
  <c r="O28" i="2"/>
  <c r="O24" i="2"/>
  <c r="O32" i="2"/>
  <c r="O21" i="2"/>
  <c r="O25" i="2"/>
  <c r="O29" i="2"/>
  <c r="O33" i="2"/>
  <c r="O37" i="2"/>
  <c r="C12" i="9"/>
  <c r="C11" i="9"/>
  <c r="O45" i="9" l="1"/>
  <c r="O62" i="9"/>
  <c r="O77" i="9"/>
  <c r="O83" i="9"/>
  <c r="O74" i="9"/>
  <c r="O75" i="9"/>
  <c r="O44" i="9"/>
  <c r="O81" i="9"/>
  <c r="O79" i="9"/>
  <c r="O58" i="9"/>
  <c r="O48" i="9"/>
  <c r="O71" i="9"/>
  <c r="O76" i="9"/>
  <c r="O78" i="9"/>
  <c r="O72" i="9"/>
  <c r="O46" i="9"/>
  <c r="O59" i="9"/>
  <c r="O57" i="9"/>
  <c r="O60" i="9"/>
  <c r="O49" i="9"/>
  <c r="O80" i="9"/>
  <c r="O50" i="9"/>
  <c r="O63" i="9"/>
  <c r="O65" i="9"/>
  <c r="O51" i="9"/>
  <c r="O61" i="9"/>
  <c r="C15" i="9"/>
  <c r="O73" i="9"/>
  <c r="O82" i="9"/>
  <c r="C16" i="9"/>
  <c r="D18" i="9" s="1"/>
  <c r="C18" i="9" l="1"/>
  <c r="E16" i="9"/>
  <c r="E17" i="9" s="1"/>
</calcChain>
</file>

<file path=xl/sharedStrings.xml><?xml version="1.0" encoding="utf-8"?>
<sst xmlns="http://schemas.openxmlformats.org/spreadsheetml/2006/main" count="961" uniqueCount="279">
  <si>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</si>
  <si>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</si>
  <si>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</si>
  <si>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</si>
  <si>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</si>
  <si>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</si>
  <si>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</si>
  <si>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</si>
  <si>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</si>
  <si>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</si>
  <si>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</si>
  <si>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</si>
  <si>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</si>
  <si>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</si>
  <si>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</si>
  <si>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</si>
  <si>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</si>
  <si>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</si>
  <si>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</si>
  <si>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</si>
  <si>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</si>
  <si>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</si>
  <si>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</si>
  <si>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</si>
  <si>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</si>
  <si>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</si>
  <si>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</si>
  <si>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</si>
  <si>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</si>
  <si>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</si>
  <si>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</si>
  <si>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EY Cas</t>
  </si>
  <si>
    <t>Locher K</t>
  </si>
  <si>
    <t>BBSAG Bull.74</t>
  </si>
  <si>
    <t>B</t>
  </si>
  <si>
    <t>BBSAG Bull.75</t>
  </si>
  <si>
    <t>BBSAG Bull.77</t>
  </si>
  <si>
    <t>BBSAG Bull.78</t>
  </si>
  <si>
    <t>BBSAG Bull.79</t>
  </si>
  <si>
    <t>BBSAG Bull.81</t>
  </si>
  <si>
    <t>BBSAG Bull.85</t>
  </si>
  <si>
    <t>BBSAG Bull.86</t>
  </si>
  <si>
    <t>BBSAG Bull.89</t>
  </si>
  <si>
    <t>BBSAG Bull.91</t>
  </si>
  <si>
    <t>BBSAG Bull.92</t>
  </si>
  <si>
    <t>BBSAG Bull.93</t>
  </si>
  <si>
    <t>Blaettler</t>
  </si>
  <si>
    <t>E</t>
  </si>
  <si>
    <t>BBSAG Bull.116</t>
  </si>
  <si>
    <t>II</t>
  </si>
  <si>
    <t>Possible cycle miscount</t>
  </si>
  <si>
    <t>IBVS 5543</t>
  </si>
  <si>
    <t>BBSAG</t>
  </si>
  <si>
    <t>IBVS</t>
  </si>
  <si>
    <t>Cracow period</t>
  </si>
  <si>
    <t>Weird!!</t>
  </si>
  <si>
    <t>EW/KW</t>
  </si>
  <si>
    <t>What the heck is going on?</t>
  </si>
  <si>
    <t>IBVS 5643</t>
  </si>
  <si>
    <t>Possible wrong period</t>
  </si>
  <si>
    <t>also in VSX</t>
  </si>
  <si>
    <t>Period is halved - better fit</t>
  </si>
  <si>
    <t>EY Cas / GSC 03660-00401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</si>
  <si>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</si>
  <si>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</si>
  <si>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</si>
  <si>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</si>
  <si>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</si>
  <si>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</si>
  <si>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</si>
  <si>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</si>
  <si>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IBVS 5761</t>
  </si>
  <si>
    <t>I</t>
  </si>
  <si>
    <t>Start of linear fit &gt;&gt;&gt;&gt;&gt;&gt;&gt;&gt;&gt;&gt;&gt;&gt;&gt;&gt;&gt;&gt;&gt;&gt;&gt;&gt;&gt;</t>
  </si>
  <si>
    <t>IBVS 5438</t>
  </si>
  <si>
    <t>IBVS 5871</t>
  </si>
  <si>
    <t>IBVS 5920</t>
  </si>
  <si>
    <t>IBVS 6010</t>
  </si>
  <si>
    <t>IBVS 6011</t>
  </si>
  <si>
    <t>Add cycle</t>
  </si>
  <si>
    <t>Old Cycle</t>
  </si>
  <si>
    <t>IBVS 6042</t>
  </si>
  <si>
    <t>OEJV 0160</t>
  </si>
  <si>
    <t>IBVS 6118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</si>
  <si>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</si>
  <si>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</si>
  <si>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</si>
  <si>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</si>
  <si>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</si>
  <si>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</si>
  <si>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</si>
  <si>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</si>
  <si>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</si>
  <si>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</si>
  <si>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</si>
  <si>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2447805.374 </t>
  </si>
  <si>
    <t> 05.10.1989 20:58 </t>
  </si>
  <si>
    <t> -0.085 </t>
  </si>
  <si>
    <t> P.Frank </t>
  </si>
  <si>
    <t>BAVM 179 </t>
  </si>
  <si>
    <t>2450723.260 </t>
  </si>
  <si>
    <t> 01.10.1997 18:14 </t>
  </si>
  <si>
    <t>E </t>
  </si>
  <si>
    <t>?</t>
  </si>
  <si>
    <t> E.Blättler </t>
  </si>
  <si>
    <t> BBS 116 </t>
  </si>
  <si>
    <t>2450747.3576 </t>
  </si>
  <si>
    <t> 25.10.1997 20:34 </t>
  </si>
  <si>
    <t> -0.0857 </t>
  </si>
  <si>
    <t>2450747.6002 </t>
  </si>
  <si>
    <t> 26.10.1997 02:24 </t>
  </si>
  <si>
    <t> -0.0841 </t>
  </si>
  <si>
    <t>2452574.3434 </t>
  </si>
  <si>
    <t> 26.10.2002 20:14 </t>
  </si>
  <si>
    <t> -0.0315 </t>
  </si>
  <si>
    <t> BBS 129 </t>
  </si>
  <si>
    <t>2452931.5010 </t>
  </si>
  <si>
    <t> 19.10.2003 00:01 </t>
  </si>
  <si>
    <t> -0.0184 </t>
  </si>
  <si>
    <t>-I</t>
  </si>
  <si>
    <t> F.Agerer </t>
  </si>
  <si>
    <t>BAVM 172 </t>
  </si>
  <si>
    <t>2452964.280 </t>
  </si>
  <si>
    <t> 20.11.2003 18:43 </t>
  </si>
  <si>
    <t>51873.5</t>
  </si>
  <si>
    <t> -0.014 </t>
  </si>
  <si>
    <t> BBS 130 </t>
  </si>
  <si>
    <t>2453256.6101 </t>
  </si>
  <si>
    <t> 08.09.2004 02:38 </t>
  </si>
  <si>
    <t>52480</t>
  </si>
  <si>
    <t> -0.0024 </t>
  </si>
  <si>
    <t> M.Zejda et al. </t>
  </si>
  <si>
    <t>IBVS 5741 </t>
  </si>
  <si>
    <t>2453394.2190 </t>
  </si>
  <si>
    <t> 23.01.2005 17:15 </t>
  </si>
  <si>
    <t>52765.5</t>
  </si>
  <si>
    <t> 0.0023 </t>
  </si>
  <si>
    <t>C </t>
  </si>
  <si>
    <t>R</t>
  </si>
  <si>
    <t> P.Zasche et al. </t>
  </si>
  <si>
    <t>IBVS 5812 </t>
  </si>
  <si>
    <t>2453579.5457 </t>
  </si>
  <si>
    <t> 28.07.2005 01:05 </t>
  </si>
  <si>
    <t>53150</t>
  </si>
  <si>
    <t> 0.0090 </t>
  </si>
  <si>
    <t>2454000.3222 </t>
  </si>
  <si>
    <t> 21.09.2006 19:43 </t>
  </si>
  <si>
    <t>54023</t>
  </si>
  <si>
    <t> 0.0201 </t>
  </si>
  <si>
    <t>2454019.6025 </t>
  </si>
  <si>
    <t> 11.10.2006 02:27 </t>
  </si>
  <si>
    <t>54063</t>
  </si>
  <si>
    <t> 0.0214 </t>
  </si>
  <si>
    <t>BAVM 183 </t>
  </si>
  <si>
    <t>2454027.5536 </t>
  </si>
  <si>
    <t> 19.10.2006 01:17 </t>
  </si>
  <si>
    <t>54079.5</t>
  </si>
  <si>
    <t> 0.0199 </t>
  </si>
  <si>
    <t>2454034.3008 </t>
  </si>
  <si>
    <t> 25.10.2006 19:13 </t>
  </si>
  <si>
    <t>54093.5</t>
  </si>
  <si>
    <t> 0.0194 </t>
  </si>
  <si>
    <t>2454034.5420 </t>
  </si>
  <si>
    <t> 26.10.2006 01:00 </t>
  </si>
  <si>
    <t>54094</t>
  </si>
  <si>
    <t> 0.0196 </t>
  </si>
  <si>
    <t>2454787.6413 </t>
  </si>
  <si>
    <t> 17.11.2008 03:23 </t>
  </si>
  <si>
    <t>55656.5</t>
  </si>
  <si>
    <t> 0.0308 </t>
  </si>
  <si>
    <t> R.Diethelm </t>
  </si>
  <si>
    <t>IBVS 5871 </t>
  </si>
  <si>
    <t>2454827.4083 </t>
  </si>
  <si>
    <t> 26.12.2008 21:47 </t>
  </si>
  <si>
    <t>55739</t>
  </si>
  <si>
    <t> 0.0347 </t>
  </si>
  <si>
    <t>o</t>
  </si>
  <si>
    <t> U.Schmidt </t>
  </si>
  <si>
    <t>BAVM 203 </t>
  </si>
  <si>
    <t>2454829.3338 </t>
  </si>
  <si>
    <t> 28.12.2008 20:00 </t>
  </si>
  <si>
    <t>55743</t>
  </si>
  <si>
    <t> 0.0323 </t>
  </si>
  <si>
    <t>2454829.5663 </t>
  </si>
  <si>
    <t> 29.12.2008 01:35 </t>
  </si>
  <si>
    <t>55743.5</t>
  </si>
  <si>
    <t> 0.0238 </t>
  </si>
  <si>
    <t>2455063.5764 </t>
  </si>
  <si>
    <t> 20.08.2009 01:50 </t>
  </si>
  <si>
    <t>56229</t>
  </si>
  <si>
    <t> 0.0344 </t>
  </si>
  <si>
    <t>BAVM 212 </t>
  </si>
  <si>
    <t>2455067.4309 </t>
  </si>
  <si>
    <t> 23.08.2009 22:20 </t>
  </si>
  <si>
    <t>56237</t>
  </si>
  <si>
    <t> 0.0331 </t>
  </si>
  <si>
    <t>2455153.7046 </t>
  </si>
  <si>
    <t> 18.11.2009 04:54 </t>
  </si>
  <si>
    <t>56416</t>
  </si>
  <si>
    <t> 0.0330 </t>
  </si>
  <si>
    <t>IBVS 5920 </t>
  </si>
  <si>
    <t>2455409.3990 </t>
  </si>
  <si>
    <t> 31.07.2010 21:34 </t>
  </si>
  <si>
    <t>56946.5</t>
  </si>
  <si>
    <t> 0.0389 </t>
  </si>
  <si>
    <t>BAVM 215 </t>
  </si>
  <si>
    <t>2455460.4891 </t>
  </si>
  <si>
    <t> 20.09.2010 23:44 </t>
  </si>
  <si>
    <t>57052.5</t>
  </si>
  <si>
    <t> 0.0395 </t>
  </si>
  <si>
    <t>2455462.4179 </t>
  </si>
  <si>
    <t> 22.09.2010 22:01 </t>
  </si>
  <si>
    <t>57056.5</t>
  </si>
  <si>
    <t> 0.0404 </t>
  </si>
  <si>
    <t>2455473.5026 </t>
  </si>
  <si>
    <t> 04.10.2010 00:03 </t>
  </si>
  <si>
    <t>57079.5</t>
  </si>
  <si>
    <t> 0.0397 </t>
  </si>
  <si>
    <t>2455514.4718 </t>
  </si>
  <si>
    <t> 13.11.2010 23:19 </t>
  </si>
  <si>
    <t>57164.5</t>
  </si>
  <si>
    <t> 0.0409 </t>
  </si>
  <si>
    <t>2455776.4285 </t>
  </si>
  <si>
    <t> 02.08.2011 22:17 </t>
  </si>
  <si>
    <t>57708</t>
  </si>
  <si>
    <t> 0.0434 </t>
  </si>
  <si>
    <t>BAVM 220 </t>
  </si>
  <si>
    <t>2455787.5147 </t>
  </si>
  <si>
    <t> 14.08.2011 00:21 </t>
  </si>
  <si>
    <t>57731</t>
  </si>
  <si>
    <t> 0.0442 </t>
  </si>
  <si>
    <t>BAVM 225 </t>
  </si>
  <si>
    <t>2455833.54312 </t>
  </si>
  <si>
    <t> 29.09.2011 01:02 </t>
  </si>
  <si>
    <t>57826.5</t>
  </si>
  <si>
    <t> 0.04383 </t>
  </si>
  <si>
    <t> J.Trnka </t>
  </si>
  <si>
    <t>OEJV 0160 </t>
  </si>
  <si>
    <t>2455838.3641 </t>
  </si>
  <si>
    <t> 03.10.2011 20:44 </t>
  </si>
  <si>
    <t>57836.5</t>
  </si>
  <si>
    <t> 0.0450 </t>
  </si>
  <si>
    <t>2455838.6043 </t>
  </si>
  <si>
    <t> 04.10.2011 02:30 </t>
  </si>
  <si>
    <t>57837</t>
  </si>
  <si>
    <t> 0.0443 </t>
  </si>
  <si>
    <t>2455856.4374 </t>
  </si>
  <si>
    <t> 21.10.2011 22:29 </t>
  </si>
  <si>
    <t>57874</t>
  </si>
  <si>
    <t>2455874.2698 </t>
  </si>
  <si>
    <t> 08.11.2011 18:28 </t>
  </si>
  <si>
    <t>57911</t>
  </si>
  <si>
    <t> 0.0435 </t>
  </si>
  <si>
    <t>2455874.5118 </t>
  </si>
  <si>
    <t> 09.11.2011 00:16 </t>
  </si>
  <si>
    <t>57911.5</t>
  </si>
  <si>
    <t> 0.0445 </t>
  </si>
  <si>
    <t>2455883.6714 </t>
  </si>
  <si>
    <t> 18.11.2011 04:06 </t>
  </si>
  <si>
    <t>57930.5</t>
  </si>
  <si>
    <t> 0.0466 </t>
  </si>
  <si>
    <t>IBVS 6011 </t>
  </si>
  <si>
    <t>2456251.6576 </t>
  </si>
  <si>
    <t> 20.11.2012 03:46 </t>
  </si>
  <si>
    <t>58694</t>
  </si>
  <si>
    <t> 0.0438 </t>
  </si>
  <si>
    <t>IBVS 6042 </t>
  </si>
  <si>
    <t>2456585.4303 </t>
  </si>
  <si>
    <t> 19.10.2013 22:19 </t>
  </si>
  <si>
    <t>59386.5</t>
  </si>
  <si>
    <t> 0.0478 </t>
  </si>
  <si>
    <t>BAVM 234 </t>
  </si>
  <si>
    <t>s5</t>
  </si>
  <si>
    <t>s6</t>
  </si>
  <si>
    <t>wt</t>
  </si>
  <si>
    <t>IBVS 5984</t>
  </si>
  <si>
    <t>IBVS 6152</t>
  </si>
  <si>
    <t>IBVS 6195</t>
  </si>
  <si>
    <t>OEJV 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</si>
</sst>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right"/>
    </xf>
    <xf numFmtId="0" fontId="11" fillId="0" borderId="0" xfId="0" applyFont="1" applyAlignme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4" fillId="0" borderId="9" xfId="0" applyFont="1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5" fillId="0" borderId="0" xfId="0" applyFont="1" applyAlignment="1"/>
    <xf numFmtId="0" fontId="17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right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14" fontId="19" fillId="0" borderId="0" xfId="0" applyNumberFormat="1" applyFont="1" applyAlignment="1"/>
    <xf numFmtId="0" fontId="19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Fill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23" fillId="24" borderId="17" xfId="38" applyFill="1" applyBorder="1" applyAlignment="1" applyProtection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23" fillId="24" borderId="18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4" borderId="0" xfId="0" applyFont="1" applyFill="1" applyBorder="1" applyAlignment="1">
      <alignment horizontal="left" vertical="top" wrapText="1" indent="1"/>
    </xf>
    <xf numFmtId="0" fontId="5" fillId="24" borderId="0" xfId="0" applyFont="1" applyFill="1" applyBorder="1" applyAlignment="1">
      <alignment horizontal="center" vertical="top" wrapText="1"/>
    </xf>
    <xf numFmtId="0" fontId="5" fillId="24" borderId="0" xfId="0" applyFont="1" applyFill="1" applyBorder="1" applyAlignment="1">
      <alignment horizontal="right" vertical="top" wrapText="1"/>
    </xf>
    <xf numFmtId="0" fontId="23" fillId="24" borderId="0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4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Cas - O-C Diagr.</a:t>
            </a:r>
          </a:p>
        </c:rich>
      </c:tx>
      <c:layout>
        <c:manualLayout>
          <c:xMode val="edge"/>
          <c:yMode val="edge"/>
          <c:x val="0.370307525552479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578014660115"/>
          <c:y val="0.14769252958613219"/>
          <c:w val="0.7952225056181554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2-4332-85FA-DBE47B475C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</c:v>
                </c:pt>
                <c:pt idx="1">
                  <c:v>5.1155479384760838E-2</c:v>
                </c:pt>
                <c:pt idx="2">
                  <c:v>5.815982329659164E-2</c:v>
                </c:pt>
                <c:pt idx="3">
                  <c:v>4.4093763615819626E-2</c:v>
                </c:pt>
                <c:pt idx="4">
                  <c:v>5.1832228047715034E-2</c:v>
                </c:pt>
                <c:pt idx="5">
                  <c:v>3.5728713912249077E-2</c:v>
                </c:pt>
                <c:pt idx="6">
                  <c:v>4.4501929623947944E-2</c:v>
                </c:pt>
                <c:pt idx="7">
                  <c:v>3.1934518345224205E-2</c:v>
                </c:pt>
                <c:pt idx="8">
                  <c:v>4.3974353196972515E-2</c:v>
                </c:pt>
                <c:pt idx="9">
                  <c:v>2.9807321167027112E-2</c:v>
                </c:pt>
                <c:pt idx="10">
                  <c:v>6.3153932780551258E-2</c:v>
                </c:pt>
                <c:pt idx="11">
                  <c:v>2.851956076483475E-2</c:v>
                </c:pt>
                <c:pt idx="12">
                  <c:v>5.3155412126216106E-2</c:v>
                </c:pt>
                <c:pt idx="13">
                  <c:v>6.4673977962229401E-2</c:v>
                </c:pt>
                <c:pt idx="14">
                  <c:v>2.366438908939017E-2</c:v>
                </c:pt>
                <c:pt idx="15">
                  <c:v>4.1193444856617134E-2</c:v>
                </c:pt>
                <c:pt idx="16">
                  <c:v>5.475826049951138E-2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2-4332-85FA-DBE47B475C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0">
                  <c:v>5.2561493517714553E-2</c:v>
                </c:pt>
                <c:pt idx="26">
                  <c:v>5.8674240121035837E-2</c:v>
                </c:pt>
                <c:pt idx="28">
                  <c:v>5.623921853111824E-2</c:v>
                </c:pt>
                <c:pt idx="29">
                  <c:v>5.6443562440108508E-2</c:v>
                </c:pt>
                <c:pt idx="37">
                  <c:v>3.3225560080609284E-2</c:v>
                </c:pt>
                <c:pt idx="38">
                  <c:v>3.2246468668745365E-2</c:v>
                </c:pt>
                <c:pt idx="39">
                  <c:v>3.3081219939049333E-2</c:v>
                </c:pt>
                <c:pt idx="40">
                  <c:v>3.1981039726815652E-2</c:v>
                </c:pt>
                <c:pt idx="41">
                  <c:v>3.1919504166580737E-2</c:v>
                </c:pt>
                <c:pt idx="42">
                  <c:v>2.6341332639276516E-2</c:v>
                </c:pt>
                <c:pt idx="52">
                  <c:v>5.723833259253297E-3</c:v>
                </c:pt>
                <c:pt idx="53">
                  <c:v>-9.9489363492466509E-5</c:v>
                </c:pt>
                <c:pt idx="54">
                  <c:v>9.0485455439193174E-4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E2-4332-85FA-DBE47B475C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5.2792651345953345E-2</c:v>
                </c:pt>
                <c:pt idx="18">
                  <c:v>5.4396995255956426E-2</c:v>
                </c:pt>
                <c:pt idx="19">
                  <c:v>5.0523821213573683E-2</c:v>
                </c:pt>
                <c:pt idx="21">
                  <c:v>5.615226506779436E-2</c:v>
                </c:pt>
                <c:pt idx="22">
                  <c:v>5.8521425999060739E-2</c:v>
                </c:pt>
                <c:pt idx="23">
                  <c:v>5.890179771813564E-2</c:v>
                </c:pt>
                <c:pt idx="24">
                  <c:v>5.9942263309494592E-2</c:v>
                </c:pt>
                <c:pt idx="25">
                  <c:v>5.8026727449032478E-2</c:v>
                </c:pt>
                <c:pt idx="27">
                  <c:v>5.6917589099612087E-2</c:v>
                </c:pt>
                <c:pt idx="30">
                  <c:v>4.4318276311969385E-2</c:v>
                </c:pt>
                <c:pt idx="31">
                  <c:v>4.7035021205374505E-2</c:v>
                </c:pt>
                <c:pt idx="32">
                  <c:v>4.4569772471731994E-2</c:v>
                </c:pt>
                <c:pt idx="33">
                  <c:v>3.607411638222402E-2</c:v>
                </c:pt>
                <c:pt idx="34">
                  <c:v>3.9392051468894351E-2</c:v>
                </c:pt>
                <c:pt idx="35">
                  <c:v>3.7961554007779341E-2</c:v>
                </c:pt>
                <c:pt idx="36">
                  <c:v>3.5216673233662732E-2</c:v>
                </c:pt>
                <c:pt idx="43">
                  <c:v>2.6741152425529435E-2</c:v>
                </c:pt>
                <c:pt idx="44">
                  <c:v>2.4990838937810622E-2</c:v>
                </c:pt>
                <c:pt idx="45">
                  <c:v>2.6057717106596101E-2</c:v>
                </c:pt>
                <c:pt idx="46">
                  <c:v>2.5262061011744663E-2</c:v>
                </c:pt>
                <c:pt idx="47">
                  <c:v>2.4683510237082373E-2</c:v>
                </c:pt>
                <c:pt idx="48">
                  <c:v>2.3404959465551656E-2</c:v>
                </c:pt>
                <c:pt idx="49">
                  <c:v>2.4409303376160096E-2</c:v>
                </c:pt>
                <c:pt idx="50">
                  <c:v>2.6174371894740034E-2</c:v>
                </c:pt>
                <c:pt idx="51">
                  <c:v>1.2007520075712819E-2</c:v>
                </c:pt>
                <c:pt idx="55">
                  <c:v>-1.0292494727764279E-2</c:v>
                </c:pt>
                <c:pt idx="56">
                  <c:v>-1.006652139039943E-2</c:v>
                </c:pt>
                <c:pt idx="57">
                  <c:v>-1.0462177480803803E-2</c:v>
                </c:pt>
                <c:pt idx="58">
                  <c:v>-1.8306318583199754E-2</c:v>
                </c:pt>
                <c:pt idx="59">
                  <c:v>-3.748581578838639E-2</c:v>
                </c:pt>
                <c:pt idx="60">
                  <c:v>-3.6958815733669326E-2</c:v>
                </c:pt>
                <c:pt idx="61">
                  <c:v>-4.0099471865687519E-2</c:v>
                </c:pt>
                <c:pt idx="62">
                  <c:v>-3.6721472220961004E-2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E2-4332-85FA-DBE47B475CCC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</c:v>
                  </c:pt>
                  <c:pt idx="16">
                    <c:v>6.0000000000000001E-3</c:v>
                  </c:pt>
                  <c:pt idx="17">
                    <c:v>1.1999999999999999E-3</c:v>
                  </c:pt>
                  <c:pt idx="18">
                    <c:v>1.1000000000000001E-3</c:v>
                  </c:pt>
                  <c:pt idx="19">
                    <c:v>1.5E-3</c:v>
                  </c:pt>
                  <c:pt idx="20">
                    <c:v>6.9999999999999999E-4</c:v>
                  </c:pt>
                  <c:pt idx="21">
                    <c:v>2E-3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3.0999999999999999E-3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1E-3</c:v>
                  </c:pt>
                  <c:pt idx="38">
                    <c:v>2.0999999999999999E-3</c:v>
                  </c:pt>
                  <c:pt idx="39">
                    <c:v>2.5999999999999999E-3</c:v>
                  </c:pt>
                  <c:pt idx="40">
                    <c:v>3.3999999999999998E-3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3.0000000000000003E-4</c:v>
                  </c:pt>
                  <c:pt idx="52">
                    <c:v>2.2000000000000001E-3</c:v>
                  </c:pt>
                  <c:pt idx="53">
                    <c:v>1.5E-3</c:v>
                  </c:pt>
                  <c:pt idx="54">
                    <c:v>2.8999999999999998E-3</c:v>
                  </c:pt>
                  <c:pt idx="55">
                    <c:v>1.4E-3</c:v>
                  </c:pt>
                  <c:pt idx="56">
                    <c:v>2.3E-3</c:v>
                  </c:pt>
                  <c:pt idx="57">
                    <c:v>1.6999999999999999E-3</c:v>
                  </c:pt>
                  <c:pt idx="58">
                    <c:v>2.0000000000000001E-4</c:v>
                  </c:pt>
                  <c:pt idx="59">
                    <c:v>1.5590000000000001E-3</c:v>
                  </c:pt>
                  <c:pt idx="60">
                    <c:v>1.4009999999999999E-3</c:v>
                  </c:pt>
                  <c:pt idx="61">
                    <c:v>6.0239999999999998E-3</c:v>
                  </c:pt>
                  <c:pt idx="62">
                    <c:v>6.3150000000000003E-3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E2-4332-85FA-DBE47B475CCC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74623</c:v>
                </c:pt>
                <c:pt idx="2">
                  <c:v>74624</c:v>
                </c:pt>
                <c:pt idx="3">
                  <c:v>74839</c:v>
                </c:pt>
                <c:pt idx="4">
                  <c:v>75009</c:v>
                </c:pt>
                <c:pt idx="5">
                  <c:v>75906</c:v>
                </c:pt>
                <c:pt idx="6">
                  <c:v>76084</c:v>
                </c:pt>
                <c:pt idx="7">
                  <c:v>76644</c:v>
                </c:pt>
                <c:pt idx="8">
                  <c:v>77574</c:v>
                </c:pt>
                <c:pt idx="9">
                  <c:v>79147</c:v>
                </c:pt>
                <c:pt idx="10">
                  <c:v>79457</c:v>
                </c:pt>
                <c:pt idx="11">
                  <c:v>80462</c:v>
                </c:pt>
                <c:pt idx="12">
                  <c:v>81299</c:v>
                </c:pt>
                <c:pt idx="13">
                  <c:v>82109</c:v>
                </c:pt>
                <c:pt idx="14">
                  <c:v>82337</c:v>
                </c:pt>
                <c:pt idx="15">
                  <c:v>82689</c:v>
                </c:pt>
                <c:pt idx="16">
                  <c:v>94444.5</c:v>
                </c:pt>
                <c:pt idx="17">
                  <c:v>94544.5</c:v>
                </c:pt>
                <c:pt idx="18">
                  <c:v>94545.5</c:v>
                </c:pt>
                <c:pt idx="19">
                  <c:v>102125.5</c:v>
                </c:pt>
                <c:pt idx="20">
                  <c:v>103607.5</c:v>
                </c:pt>
                <c:pt idx="21">
                  <c:v>103743.5</c:v>
                </c:pt>
                <c:pt idx="22">
                  <c:v>104956.5</c:v>
                </c:pt>
                <c:pt idx="23">
                  <c:v>105527.5</c:v>
                </c:pt>
                <c:pt idx="24">
                  <c:v>106296.5</c:v>
                </c:pt>
                <c:pt idx="25">
                  <c:v>108042.5</c:v>
                </c:pt>
                <c:pt idx="26">
                  <c:v>108122.5</c:v>
                </c:pt>
                <c:pt idx="27">
                  <c:v>108155.5</c:v>
                </c:pt>
                <c:pt idx="28">
                  <c:v>108183.5</c:v>
                </c:pt>
                <c:pt idx="29">
                  <c:v>108184.5</c:v>
                </c:pt>
                <c:pt idx="30">
                  <c:v>111309.5</c:v>
                </c:pt>
                <c:pt idx="31">
                  <c:v>111474.5</c:v>
                </c:pt>
                <c:pt idx="32">
                  <c:v>111482.5</c:v>
                </c:pt>
                <c:pt idx="33">
                  <c:v>111483.5</c:v>
                </c:pt>
                <c:pt idx="34">
                  <c:v>112454.5</c:v>
                </c:pt>
                <c:pt idx="35">
                  <c:v>112470.5</c:v>
                </c:pt>
                <c:pt idx="36">
                  <c:v>112828.5</c:v>
                </c:pt>
                <c:pt idx="37">
                  <c:v>113889.5</c:v>
                </c:pt>
                <c:pt idx="38">
                  <c:v>114101.5</c:v>
                </c:pt>
                <c:pt idx="39">
                  <c:v>114109.5</c:v>
                </c:pt>
                <c:pt idx="40">
                  <c:v>114155.5</c:v>
                </c:pt>
                <c:pt idx="41">
                  <c:v>114325.5</c:v>
                </c:pt>
                <c:pt idx="42">
                  <c:v>115412.5</c:v>
                </c:pt>
                <c:pt idx="43">
                  <c:v>115458.5</c:v>
                </c:pt>
                <c:pt idx="44">
                  <c:v>115649.5</c:v>
                </c:pt>
                <c:pt idx="45">
                  <c:v>115669.5</c:v>
                </c:pt>
                <c:pt idx="46">
                  <c:v>115670.5</c:v>
                </c:pt>
                <c:pt idx="47">
                  <c:v>115744.5</c:v>
                </c:pt>
                <c:pt idx="48">
                  <c:v>115818.5</c:v>
                </c:pt>
                <c:pt idx="49">
                  <c:v>115819.5</c:v>
                </c:pt>
                <c:pt idx="50">
                  <c:v>115857.5</c:v>
                </c:pt>
                <c:pt idx="51">
                  <c:v>117384.5</c:v>
                </c:pt>
                <c:pt idx="52">
                  <c:v>118769.5</c:v>
                </c:pt>
                <c:pt idx="53">
                  <c:v>120283.5</c:v>
                </c:pt>
                <c:pt idx="54">
                  <c:v>120284.5</c:v>
                </c:pt>
                <c:pt idx="55">
                  <c:v>121827.5</c:v>
                </c:pt>
                <c:pt idx="56">
                  <c:v>121856.5</c:v>
                </c:pt>
                <c:pt idx="57">
                  <c:v>121857.5</c:v>
                </c:pt>
                <c:pt idx="58">
                  <c:v>123136.5</c:v>
                </c:pt>
                <c:pt idx="59">
                  <c:v>129267.5</c:v>
                </c:pt>
                <c:pt idx="60">
                  <c:v>129267.5</c:v>
                </c:pt>
                <c:pt idx="61">
                  <c:v>129268.5</c:v>
                </c:pt>
                <c:pt idx="62">
                  <c:v>129268.5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3">
                  <c:v>7.202329050385714E-2</c:v>
                </c:pt>
                <c:pt idx="24">
                  <c:v>6.8365791341692517E-2</c:v>
                </c:pt>
                <c:pt idx="25">
                  <c:v>6.0061508458546298E-2</c:v>
                </c:pt>
                <c:pt idx="27">
                  <c:v>5.9524060597266004E-2</c:v>
                </c:pt>
                <c:pt idx="28">
                  <c:v>5.9390887675886739E-2</c:v>
                </c:pt>
                <c:pt idx="29">
                  <c:v>5.9386131500123174E-2</c:v>
                </c:pt>
                <c:pt idx="30">
                  <c:v>4.4523082239051104E-2</c:v>
                </c:pt>
                <c:pt idx="36">
                  <c:v>3.7298451254229259E-2</c:v>
                </c:pt>
                <c:pt idx="37">
                  <c:v>3.2252148769110089E-2</c:v>
                </c:pt>
                <c:pt idx="38">
                  <c:v>3.1243839507238969E-2</c:v>
                </c:pt>
                <c:pt idx="39">
                  <c:v>3.1205790101130559E-2</c:v>
                </c:pt>
                <c:pt idx="40">
                  <c:v>3.0987006016007568E-2</c:v>
                </c:pt>
                <c:pt idx="41">
                  <c:v>3.0178456136205289E-2</c:v>
                </c:pt>
                <c:pt idx="42">
                  <c:v>2.5008493081233985E-2</c:v>
                </c:pt>
                <c:pt idx="44">
                  <c:v>2.3881279425274293E-2</c:v>
                </c:pt>
                <c:pt idx="50">
                  <c:v>2.2891994866457321E-2</c:v>
                </c:pt>
                <c:pt idx="51">
                  <c:v>1.5629314475527067E-2</c:v>
                </c:pt>
                <c:pt idx="52">
                  <c:v>9.0420110430199374E-3</c:v>
                </c:pt>
                <c:pt idx="53">
                  <c:v>1.8411609370158066E-3</c:v>
                </c:pt>
                <c:pt idx="54">
                  <c:v>1.8364047612522416E-3</c:v>
                </c:pt>
                <c:pt idx="55">
                  <c:v>-5.5023744418947196E-3</c:v>
                </c:pt>
                <c:pt idx="56">
                  <c:v>-5.640303539037439E-3</c:v>
                </c:pt>
                <c:pt idx="57">
                  <c:v>-5.645059714801004E-3</c:v>
                </c:pt>
                <c:pt idx="58">
                  <c:v>-1.1728208516372574E-2</c:v>
                </c:pt>
                <c:pt idx="59">
                  <c:v>-4.088832212265503E-2</c:v>
                </c:pt>
                <c:pt idx="60">
                  <c:v>-4.088832212265503E-2</c:v>
                </c:pt>
                <c:pt idx="61">
                  <c:v>-4.0893078298418595E-2</c:v>
                </c:pt>
                <c:pt idx="62">
                  <c:v>-4.0893078298418595E-2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E2-4332-85FA-DBE47B47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234504"/>
        <c:axId val="1"/>
      </c:scatterChart>
      <c:valAx>
        <c:axId val="425234504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846586582820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3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45069110388504"/>
          <c:y val="0.92000129214617399"/>
          <c:w val="0.5494885920829861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C-4B78-8723-CF404D72E7D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8.7802204994659405E-2</c:v>
                </c:pt>
                <c:pt idx="2">
                  <c:v>9.4807039989973418E-2</c:v>
                </c:pt>
                <c:pt idx="3">
                  <c:v>8.0846564997045789E-2</c:v>
                </c:pt>
                <c:pt idx="4">
                  <c:v>8.8668514996243175E-2</c:v>
                </c:pt>
                <c:pt idx="5">
                  <c:v>7.3005509992071893E-2</c:v>
                </c:pt>
                <c:pt idx="6">
                  <c:v>8.1866139997146092E-2</c:v>
                </c:pt>
                <c:pt idx="7">
                  <c:v>6.9573739994666539E-2</c:v>
                </c:pt>
                <c:pt idx="8">
                  <c:v>8.2070290001865942E-2</c:v>
                </c:pt>
                <c:pt idx="9">
                  <c:v>6.8675744994834531E-2</c:v>
                </c:pt>
                <c:pt idx="10">
                  <c:v>0.10217459499108372</c:v>
                </c:pt>
                <c:pt idx="11">
                  <c:v>6.8033770003239624E-2</c:v>
                </c:pt>
                <c:pt idx="12">
                  <c:v>9.3080664999433793E-2</c:v>
                </c:pt>
                <c:pt idx="13">
                  <c:v>0.10499701499793446</c:v>
                </c:pt>
                <c:pt idx="14">
                  <c:v>8.1801314998301677E-2</c:v>
                </c:pt>
                <c:pt idx="15">
                  <c:v>-1.9358425000973511E-2</c:v>
                </c:pt>
                <c:pt idx="16">
                  <c:v>-2.1274924998579081E-2</c:v>
                </c:pt>
                <c:pt idx="17">
                  <c:v>-1.9670089997816831E-2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C-4B78-8723-CF404D72E7D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-1.7055320007784758E-2</c:v>
                </c:pt>
                <c:pt idx="19">
                  <c:v>-1.339776000531856E-2</c:v>
                </c:pt>
                <c:pt idx="20">
                  <c:v>-1.043290500092553E-2</c:v>
                </c:pt>
                <c:pt idx="21">
                  <c:v>-8.7252950033871457E-3</c:v>
                </c:pt>
                <c:pt idx="22">
                  <c:v>-1.1130360006063711E-2</c:v>
                </c:pt>
                <c:pt idx="23">
                  <c:v>-1.0925524999038316E-2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C-4B78-8723-CF404D72E7D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C-4B78-8723-CF404D72E7D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C-4B78-8723-CF404D72E7D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C-4B78-8723-CF404D72E7D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FC-4B78-8723-CF404D72E7D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37311.5</c:v>
                </c:pt>
                <c:pt idx="2">
                  <c:v>37312</c:v>
                </c:pt>
                <c:pt idx="3">
                  <c:v>37419.5</c:v>
                </c:pt>
                <c:pt idx="4">
                  <c:v>37504.5</c:v>
                </c:pt>
                <c:pt idx="5">
                  <c:v>37953</c:v>
                </c:pt>
                <c:pt idx="6">
                  <c:v>38042</c:v>
                </c:pt>
                <c:pt idx="7">
                  <c:v>38322</c:v>
                </c:pt>
                <c:pt idx="8">
                  <c:v>38787</c:v>
                </c:pt>
                <c:pt idx="9">
                  <c:v>39573.5</c:v>
                </c:pt>
                <c:pt idx="10">
                  <c:v>39728.5</c:v>
                </c:pt>
                <c:pt idx="11">
                  <c:v>40231</c:v>
                </c:pt>
                <c:pt idx="12">
                  <c:v>40649.5</c:v>
                </c:pt>
                <c:pt idx="13">
                  <c:v>41054.5</c:v>
                </c:pt>
                <c:pt idx="14">
                  <c:v>41344.5</c:v>
                </c:pt>
                <c:pt idx="15">
                  <c:v>47222.5</c:v>
                </c:pt>
                <c:pt idx="16">
                  <c:v>47272.5</c:v>
                </c:pt>
                <c:pt idx="17">
                  <c:v>47273</c:v>
                </c:pt>
                <c:pt idx="18">
                  <c:v>51804</c:v>
                </c:pt>
                <c:pt idx="19">
                  <c:v>51872</c:v>
                </c:pt>
                <c:pt idx="20">
                  <c:v>52478.5</c:v>
                </c:pt>
                <c:pt idx="21">
                  <c:v>54061.5</c:v>
                </c:pt>
                <c:pt idx="22">
                  <c:v>54092</c:v>
                </c:pt>
                <c:pt idx="23">
                  <c:v>54092.5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0.11290977525598303</c:v>
                </c:pt>
                <c:pt idx="1">
                  <c:v>5.1142074492176011E-2</c:v>
                </c:pt>
                <c:pt idx="2">
                  <c:v>5.1141246762109356E-2</c:v>
                </c:pt>
                <c:pt idx="3">
                  <c:v>5.0963284797779076E-2</c:v>
                </c:pt>
                <c:pt idx="4">
                  <c:v>5.082257068644816E-2</c:v>
                </c:pt>
                <c:pt idx="5">
                  <c:v>5.0080096816660896E-2</c:v>
                </c:pt>
                <c:pt idx="6">
                  <c:v>4.9932760864796755E-2</c:v>
                </c:pt>
                <c:pt idx="7">
                  <c:v>4.9469232027471374E-2</c:v>
                </c:pt>
                <c:pt idx="8">
                  <c:v>4.8699443065484585E-2</c:v>
                </c:pt>
                <c:pt idx="9">
                  <c:v>4.7397423670640246E-2</c:v>
                </c:pt>
                <c:pt idx="10">
                  <c:v>4.7140827349977987E-2</c:v>
                </c:pt>
                <c:pt idx="11">
                  <c:v>4.6308958632992253E-2</c:v>
                </c:pt>
                <c:pt idx="12">
                  <c:v>4.561614856720414E-2</c:v>
                </c:pt>
                <c:pt idx="13">
                  <c:v>4.4945687213215652E-2</c:v>
                </c:pt>
                <c:pt idx="14">
                  <c:v>4.4465603774557216E-2</c:v>
                </c:pt>
                <c:pt idx="15">
                  <c:v>3.4734809110990819E-2</c:v>
                </c:pt>
                <c:pt idx="16">
                  <c:v>3.4652036104325573E-2</c:v>
                </c:pt>
                <c:pt idx="17">
                  <c:v>3.4651208374258918E-2</c:v>
                </c:pt>
                <c:pt idx="18">
                  <c:v>2.7150318510254262E-2</c:v>
                </c:pt>
                <c:pt idx="19">
                  <c:v>2.7037747221189526E-2</c:v>
                </c:pt>
                <c:pt idx="20">
                  <c:v>2.6033710650340089E-2</c:v>
                </c:pt>
                <c:pt idx="21">
                  <c:v>2.3413117259318383E-2</c:v>
                </c:pt>
                <c:pt idx="22">
                  <c:v>2.3362625725252578E-2</c:v>
                </c:pt>
                <c:pt idx="23">
                  <c:v>2.3361797995185923E-2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C-4B78-8723-CF404D72E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92528"/>
        <c:axId val="1"/>
      </c:scatterChart>
      <c:valAx>
        <c:axId val="53349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9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Cas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D-40E1-B3A3-FC7CAB335527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-0.1154132000010577</c:v>
                </c:pt>
                <c:pt idx="2">
                  <c:v>-0.10840140000800602</c:v>
                </c:pt>
                <c:pt idx="3">
                  <c:v>0.12012379999214318</c:v>
                </c:pt>
                <c:pt idx="4">
                  <c:v>-0.11185840000689495</c:v>
                </c:pt>
                <c:pt idx="5">
                  <c:v>0.11971439999615541</c:v>
                </c:pt>
                <c:pt idx="6">
                  <c:v>-0.11117340000055265</c:v>
                </c:pt>
                <c:pt idx="7">
                  <c:v>-0.11956540000392124</c:v>
                </c:pt>
                <c:pt idx="8">
                  <c:v>-0.10059140000521438</c:v>
                </c:pt>
                <c:pt idx="9">
                  <c:v>-0.10303000000567408</c:v>
                </c:pt>
                <c:pt idx="10">
                  <c:v>-6.7372000004979782E-2</c:v>
                </c:pt>
                <c:pt idx="11">
                  <c:v>-9.4513000003644265E-2</c:v>
                </c:pt>
                <c:pt idx="12">
                  <c:v>-6.3636400001996662E-2</c:v>
                </c:pt>
                <c:pt idx="13">
                  <c:v>-4.6078400002443232E-2</c:v>
                </c:pt>
                <c:pt idx="14">
                  <c:v>-6.5234400004555937E-2</c:v>
                </c:pt>
                <c:pt idx="15">
                  <c:v>-8.4513600006175693E-2</c:v>
                </c:pt>
                <c:pt idx="16">
                  <c:v>-8.5733600004459731E-2</c:v>
                </c:pt>
                <c:pt idx="17">
                  <c:v>-8.4121799998683855E-2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1D-40E1-B3A3-FC7CAB335527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8">
                  <c:v>-1.8390200006251689E-2</c:v>
                </c:pt>
                <c:pt idx="19">
                  <c:v>-1.3785400005872361E-2</c:v>
                </c:pt>
                <c:pt idx="20">
                  <c:v>-2.372000009927433E-3</c:v>
                </c:pt>
                <c:pt idx="21">
                  <c:v>2.1386799999163486E-2</c:v>
                </c:pt>
                <c:pt idx="22">
                  <c:v>1.9406599996727891E-2</c:v>
                </c:pt>
                <c:pt idx="23">
                  <c:v>1.9618399994214997E-2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1D-40E1-B3A3-FC7CAB335527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1D-40E1-B3A3-FC7CAB335527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1D-40E1-B3A3-FC7CAB335527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1D-40E1-B3A3-FC7CAB335527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1D-40E1-B3A3-FC7CAB335527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1">
                  <c:v>-0.23776486002673791</c:v>
                </c:pt>
                <c:pt idx="2">
                  <c:v>-0.23775717484007397</c:v>
                </c:pt>
                <c:pt idx="3">
                  <c:v>-0.23611254489398426</c:v>
                </c:pt>
                <c:pt idx="4">
                  <c:v>-0.23479837797444536</c:v>
                </c:pt>
                <c:pt idx="5">
                  <c:v>-0.22791245072352773</c:v>
                </c:pt>
                <c:pt idx="6">
                  <c:v>-0.22653680231067708</c:v>
                </c:pt>
                <c:pt idx="7">
                  <c:v>-0.22223309777885358</c:v>
                </c:pt>
                <c:pt idx="8">
                  <c:v>-0.21508587418136105</c:v>
                </c:pt>
                <c:pt idx="9">
                  <c:v>-0.20299707555893542</c:v>
                </c:pt>
                <c:pt idx="10">
                  <c:v>-0.20061466769310454</c:v>
                </c:pt>
                <c:pt idx="11">
                  <c:v>-0.19289105509581428</c:v>
                </c:pt>
                <c:pt idx="12">
                  <c:v>-0.18645855385807097</c:v>
                </c:pt>
                <c:pt idx="13">
                  <c:v>-0.18023355266025487</c:v>
                </c:pt>
                <c:pt idx="14">
                  <c:v>-0.17577614439515199</c:v>
                </c:pt>
                <c:pt idx="15">
                  <c:v>-8.5429089973514949E-2</c:v>
                </c:pt>
                <c:pt idx="16">
                  <c:v>-8.4660571307117904E-2</c:v>
                </c:pt>
                <c:pt idx="17">
                  <c:v>-8.4652886120453852E-2</c:v>
                </c:pt>
                <c:pt idx="18">
                  <c:v>-1.5009724571553362E-2</c:v>
                </c:pt>
                <c:pt idx="19">
                  <c:v>-1.3964539185253311E-2</c:v>
                </c:pt>
                <c:pt idx="20">
                  <c:v>-4.6424077618570925E-3</c:v>
                </c:pt>
                <c:pt idx="21">
                  <c:v>1.9688893216273429E-2</c:v>
                </c:pt>
                <c:pt idx="22">
                  <c:v>2.0157689602775641E-2</c:v>
                </c:pt>
                <c:pt idx="23">
                  <c:v>2.0165374789439583E-2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1D-40E1-B3A3-FC7CAB33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738224"/>
        <c:axId val="1"/>
      </c:scatterChart>
      <c:valAx>
        <c:axId val="57073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73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50464396284826"/>
          <c:w val="0.9917366217652545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Cas - O-C Diagr.</a:t>
            </a:r>
          </a:p>
        </c:rich>
      </c:tx>
      <c:layout>
        <c:manualLayout>
          <c:xMode val="edge"/>
          <c:yMode val="edge"/>
          <c:x val="0.3429756404416389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56199109995550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A-4FBF-A197-A9B4034F90F0}"/>
            </c:ext>
          </c:extLst>
        </c:ser>
        <c:ser>
          <c:idx val="1"/>
          <c:order val="1"/>
          <c:tx>
            <c:strRef>
              <c:f>'C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(2)'!$I$21:$I$993</c:f>
              <c:numCache>
                <c:formatCode>General</c:formatCode>
                <c:ptCount val="973"/>
                <c:pt idx="1">
                  <c:v>-0.1154132000010577</c:v>
                </c:pt>
                <c:pt idx="2">
                  <c:v>-0.10840140000800602</c:v>
                </c:pt>
                <c:pt idx="3">
                  <c:v>-0.12086439999984577</c:v>
                </c:pt>
                <c:pt idx="4">
                  <c:v>-0.11185840000689495</c:v>
                </c:pt>
                <c:pt idx="5">
                  <c:v>-0.12127380001038546</c:v>
                </c:pt>
                <c:pt idx="6">
                  <c:v>-0.11117340000055265</c:v>
                </c:pt>
                <c:pt idx="7">
                  <c:v>-0.11956540000392124</c:v>
                </c:pt>
                <c:pt idx="8">
                  <c:v>-0.10059140000521438</c:v>
                </c:pt>
                <c:pt idx="9">
                  <c:v>-0.10303000000567408</c:v>
                </c:pt>
                <c:pt idx="10">
                  <c:v>-6.7372000004979782E-2</c:v>
                </c:pt>
                <c:pt idx="11">
                  <c:v>-9.4513000003644265E-2</c:v>
                </c:pt>
                <c:pt idx="12">
                  <c:v>-6.3636400001996662E-2</c:v>
                </c:pt>
                <c:pt idx="13">
                  <c:v>-4.6078400002443232E-2</c:v>
                </c:pt>
                <c:pt idx="14">
                  <c:v>-6.5234400004555937E-2</c:v>
                </c:pt>
                <c:pt idx="15">
                  <c:v>3.5980499997094739E-2</c:v>
                </c:pt>
                <c:pt idx="16">
                  <c:v>3.4760499998810701E-2</c:v>
                </c:pt>
                <c:pt idx="17">
                  <c:v>3.637229999731062E-2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A-4FBF-A197-A9B4034F90F0}"/>
            </c:ext>
          </c:extLst>
        </c:ser>
        <c:ser>
          <c:idx val="3"/>
          <c:order val="2"/>
          <c:tx>
            <c:strRef>
              <c:f>'C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(2)'!$J$21:$J$993</c:f>
              <c:numCache>
                <c:formatCode>General</c:formatCode>
                <c:ptCount val="973"/>
                <c:pt idx="18">
                  <c:v>0.10210389999701874</c:v>
                </c:pt>
                <c:pt idx="19">
                  <c:v>0.10670869999739807</c:v>
                </c:pt>
                <c:pt idx="20">
                  <c:v>0.118122099993343</c:v>
                </c:pt>
                <c:pt idx="21">
                  <c:v>0.14188089999515796</c:v>
                </c:pt>
                <c:pt idx="22">
                  <c:v>0.13990069999272237</c:v>
                </c:pt>
                <c:pt idx="23">
                  <c:v>0.14011249999748543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A-4FBF-A197-A9B4034F90F0}"/>
            </c:ext>
          </c:extLst>
        </c:ser>
        <c:ser>
          <c:idx val="4"/>
          <c:order val="3"/>
          <c:tx>
            <c:strRef>
              <c:f>'C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3A-4FBF-A197-A9B4034F90F0}"/>
            </c:ext>
          </c:extLst>
        </c:ser>
        <c:ser>
          <c:idx val="2"/>
          <c:order val="4"/>
          <c:tx>
            <c:strRef>
              <c:f>'C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3A-4FBF-A197-A9B4034F90F0}"/>
            </c:ext>
          </c:extLst>
        </c:ser>
        <c:ser>
          <c:idx val="5"/>
          <c:order val="5"/>
          <c:tx>
            <c:strRef>
              <c:f>'C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3A-4FBF-A197-A9B4034F90F0}"/>
            </c:ext>
          </c:extLst>
        </c:ser>
        <c:ser>
          <c:idx val="6"/>
          <c:order val="6"/>
          <c:tx>
            <c:strRef>
              <c:f>'C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'C (2)'!$D$21:$D$93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3A-4FBF-A197-A9B4034F90F0}"/>
            </c:ext>
          </c:extLst>
        </c:ser>
        <c:ser>
          <c:idx val="7"/>
          <c:order val="7"/>
          <c:tx>
            <c:strRef>
              <c:f>'C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74626</c:v>
                </c:pt>
                <c:pt idx="2">
                  <c:v>74627</c:v>
                </c:pt>
                <c:pt idx="3">
                  <c:v>74842</c:v>
                </c:pt>
                <c:pt idx="4">
                  <c:v>75012</c:v>
                </c:pt>
                <c:pt idx="5">
                  <c:v>75909</c:v>
                </c:pt>
                <c:pt idx="6">
                  <c:v>76087</c:v>
                </c:pt>
                <c:pt idx="7">
                  <c:v>76647</c:v>
                </c:pt>
                <c:pt idx="8">
                  <c:v>77577</c:v>
                </c:pt>
                <c:pt idx="9">
                  <c:v>79150</c:v>
                </c:pt>
                <c:pt idx="10">
                  <c:v>79460</c:v>
                </c:pt>
                <c:pt idx="11">
                  <c:v>80465</c:v>
                </c:pt>
                <c:pt idx="12">
                  <c:v>81302</c:v>
                </c:pt>
                <c:pt idx="13">
                  <c:v>82112</c:v>
                </c:pt>
                <c:pt idx="14">
                  <c:v>82692</c:v>
                </c:pt>
                <c:pt idx="15">
                  <c:v>94447.5</c:v>
                </c:pt>
                <c:pt idx="16">
                  <c:v>94547.5</c:v>
                </c:pt>
                <c:pt idx="17">
                  <c:v>94548.5</c:v>
                </c:pt>
                <c:pt idx="18">
                  <c:v>103610.5</c:v>
                </c:pt>
                <c:pt idx="19">
                  <c:v>103746.5</c:v>
                </c:pt>
                <c:pt idx="20">
                  <c:v>104959.5</c:v>
                </c:pt>
                <c:pt idx="21">
                  <c:v>108125.5</c:v>
                </c:pt>
                <c:pt idx="22">
                  <c:v>108186.5</c:v>
                </c:pt>
                <c:pt idx="23">
                  <c:v>108187.5</c:v>
                </c:pt>
              </c:numCache>
            </c:numRef>
          </c:xVal>
          <c:yVal>
            <c:numRef>
              <c:f>'C (2)'!$O$21:$O$993</c:f>
              <c:numCache>
                <c:formatCode>General</c:formatCode>
                <c:ptCount val="973"/>
                <c:pt idx="1">
                  <c:v>-0.1172669174372325</c:v>
                </c:pt>
                <c:pt idx="2">
                  <c:v>-0.11725923225056845</c:v>
                </c:pt>
                <c:pt idx="3">
                  <c:v>-0.11560691711778615</c:v>
                </c:pt>
                <c:pt idx="4">
                  <c:v>-0.11430043538488843</c:v>
                </c:pt>
                <c:pt idx="5">
                  <c:v>-0.1074068229471874</c:v>
                </c:pt>
                <c:pt idx="6">
                  <c:v>-0.10603885972097693</c:v>
                </c:pt>
                <c:pt idx="7">
                  <c:v>-0.10173515518907883</c:v>
                </c:pt>
                <c:pt idx="8">
                  <c:v>-9.4587931591462393E-2</c:v>
                </c:pt>
                <c:pt idx="9">
                  <c:v>-8.249913296882716E-2</c:v>
                </c:pt>
                <c:pt idx="10">
                  <c:v>-8.0116725102954978E-2</c:v>
                </c:pt>
                <c:pt idx="11">
                  <c:v>-7.239311250553071E-2</c:v>
                </c:pt>
                <c:pt idx="12">
                  <c:v>-6.5960611267675828E-2</c:v>
                </c:pt>
                <c:pt idx="13">
                  <c:v>-5.973561006975181E-2</c:v>
                </c:pt>
                <c:pt idx="14">
                  <c:v>-5.5278201804571658E-2</c:v>
                </c:pt>
                <c:pt idx="15">
                  <c:v>3.5065010025300158E-2</c:v>
                </c:pt>
                <c:pt idx="16">
                  <c:v>3.5833528691710526E-2</c:v>
                </c:pt>
                <c:pt idx="17">
                  <c:v>3.5841213878374578E-2</c:v>
                </c:pt>
                <c:pt idx="18">
                  <c:v>0.10548437542848288</c:v>
                </c:pt>
                <c:pt idx="19">
                  <c:v>0.10652956081480103</c:v>
                </c:pt>
                <c:pt idx="20">
                  <c:v>0.11585169223835889</c:v>
                </c:pt>
                <c:pt idx="21">
                  <c:v>0.14018299321691141</c:v>
                </c:pt>
                <c:pt idx="22">
                  <c:v>0.14065178960342173</c:v>
                </c:pt>
                <c:pt idx="23">
                  <c:v>0.14065947479008578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3A-4FBF-A197-A9B4034F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659368"/>
        <c:axId val="1"/>
      </c:scatterChart>
      <c:valAx>
        <c:axId val="52865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65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75600272188196"/>
          <c:w val="0.99173662176525457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6-44E5-9C3E-31E0E0A6FB2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-0.1154132000010577</c:v>
                </c:pt>
                <c:pt idx="2">
                  <c:v>-0.10840140000800602</c:v>
                </c:pt>
                <c:pt idx="3">
                  <c:v>0.12012379999214318</c:v>
                </c:pt>
                <c:pt idx="4">
                  <c:v>-0.11185840000689495</c:v>
                </c:pt>
                <c:pt idx="5">
                  <c:v>0.11971439999615541</c:v>
                </c:pt>
                <c:pt idx="6">
                  <c:v>-0.11117340000055265</c:v>
                </c:pt>
                <c:pt idx="7">
                  <c:v>-0.11956540000392124</c:v>
                </c:pt>
                <c:pt idx="8">
                  <c:v>-0.10059140000521438</c:v>
                </c:pt>
                <c:pt idx="9">
                  <c:v>-0.10303000000567408</c:v>
                </c:pt>
                <c:pt idx="10">
                  <c:v>-6.7372000004979782E-2</c:v>
                </c:pt>
                <c:pt idx="11">
                  <c:v>-9.4513000003644265E-2</c:v>
                </c:pt>
                <c:pt idx="12">
                  <c:v>-6.3636400001996662E-2</c:v>
                </c:pt>
                <c:pt idx="13">
                  <c:v>-4.6078400002443232E-2</c:v>
                </c:pt>
                <c:pt idx="14">
                  <c:v>-6.5234400004555937E-2</c:v>
                </c:pt>
                <c:pt idx="15">
                  <c:v>-8.4513600006175693E-2</c:v>
                </c:pt>
                <c:pt idx="16">
                  <c:v>-8.5733600004459731E-2</c:v>
                </c:pt>
                <c:pt idx="17">
                  <c:v>-8.4121799998683855E-2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6-44E5-9C3E-31E0E0A6FB2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8">
                  <c:v>-1.8390200006251689E-2</c:v>
                </c:pt>
                <c:pt idx="19">
                  <c:v>-1.3785400005872361E-2</c:v>
                </c:pt>
                <c:pt idx="20">
                  <c:v>-2.372000009927433E-3</c:v>
                </c:pt>
                <c:pt idx="21">
                  <c:v>2.1386799999163486E-2</c:v>
                </c:pt>
                <c:pt idx="22">
                  <c:v>1.9406599996727891E-2</c:v>
                </c:pt>
                <c:pt idx="23">
                  <c:v>1.9618399994214997E-2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E6-44E5-9C3E-31E0E0A6FB2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E6-44E5-9C3E-31E0E0A6FB2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E6-44E5-9C3E-31E0E0A6FB2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E6-44E5-9C3E-31E0E0A6FB2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6.0000000000000001E-3</c:v>
                  </c:pt>
                  <c:pt idx="16">
                    <c:v>1.1999999999999999E-3</c:v>
                  </c:pt>
                  <c:pt idx="17">
                    <c:v>1.1000000000000001E-3</c:v>
                  </c:pt>
                  <c:pt idx="18">
                    <c:v>6.9999999999999999E-4</c:v>
                  </c:pt>
                  <c:pt idx="19">
                    <c:v>2E-3</c:v>
                  </c:pt>
                  <c:pt idx="20">
                    <c:v>5.9999999999999995E-4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E6-44E5-9C3E-31E0E0A6FB2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37313</c:v>
                </c:pt>
                <c:pt idx="2">
                  <c:v>37313.5</c:v>
                </c:pt>
                <c:pt idx="3">
                  <c:v>37420.5</c:v>
                </c:pt>
                <c:pt idx="4">
                  <c:v>37506</c:v>
                </c:pt>
                <c:pt idx="5">
                  <c:v>37954</c:v>
                </c:pt>
                <c:pt idx="6">
                  <c:v>38043.5</c:v>
                </c:pt>
                <c:pt idx="7">
                  <c:v>38323.5</c:v>
                </c:pt>
                <c:pt idx="8">
                  <c:v>38788.5</c:v>
                </c:pt>
                <c:pt idx="9">
                  <c:v>39575</c:v>
                </c:pt>
                <c:pt idx="10">
                  <c:v>39730</c:v>
                </c:pt>
                <c:pt idx="11">
                  <c:v>40232.5</c:v>
                </c:pt>
                <c:pt idx="12">
                  <c:v>40651</c:v>
                </c:pt>
                <c:pt idx="13">
                  <c:v>41056</c:v>
                </c:pt>
                <c:pt idx="14">
                  <c:v>41346</c:v>
                </c:pt>
                <c:pt idx="15">
                  <c:v>47224</c:v>
                </c:pt>
                <c:pt idx="16">
                  <c:v>47274</c:v>
                </c:pt>
                <c:pt idx="17">
                  <c:v>47274.5</c:v>
                </c:pt>
                <c:pt idx="18">
                  <c:v>51805.5</c:v>
                </c:pt>
                <c:pt idx="19">
                  <c:v>51873.5</c:v>
                </c:pt>
                <c:pt idx="20">
                  <c:v>52480</c:v>
                </c:pt>
                <c:pt idx="21">
                  <c:v>54063</c:v>
                </c:pt>
                <c:pt idx="22">
                  <c:v>54093.5</c:v>
                </c:pt>
                <c:pt idx="23">
                  <c:v>54094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-6.6937412249394063E-2</c:v>
                </c:pt>
                <c:pt idx="1">
                  <c:v>-4.797487785137039E-2</c:v>
                </c:pt>
                <c:pt idx="2">
                  <c:v>-4.7974623750461881E-2</c:v>
                </c:pt>
                <c:pt idx="3">
                  <c:v>-4.7920246156042012E-2</c:v>
                </c:pt>
                <c:pt idx="4">
                  <c:v>-4.7876794900687816E-2</c:v>
                </c:pt>
                <c:pt idx="5">
                  <c:v>-4.7649120486668188E-2</c:v>
                </c:pt>
                <c:pt idx="6">
                  <c:v>-4.7603636424045963E-2</c:v>
                </c:pt>
                <c:pt idx="7">
                  <c:v>-4.7461339915283687E-2</c:v>
                </c:pt>
                <c:pt idx="8">
                  <c:v>-4.7225026070374918E-2</c:v>
                </c:pt>
                <c:pt idx="9">
                  <c:v>-4.6825325341298039E-2</c:v>
                </c:pt>
                <c:pt idx="10">
                  <c:v>-4.6746554059661785E-2</c:v>
                </c:pt>
                <c:pt idx="11">
                  <c:v>-4.6491182646615205E-2</c:v>
                </c:pt>
                <c:pt idx="12">
                  <c:v>-4.6278500186197308E-2</c:v>
                </c:pt>
                <c:pt idx="13">
                  <c:v>-4.6072678450309025E-2</c:v>
                </c:pt>
                <c:pt idx="14">
                  <c:v>-4.592529992337667E-2</c:v>
                </c:pt>
                <c:pt idx="15">
                  <c:v>-4.293808964300299E-2</c:v>
                </c:pt>
                <c:pt idx="16">
                  <c:v>-4.2912679552152583E-2</c:v>
                </c:pt>
                <c:pt idx="17">
                  <c:v>-4.2912425451244081E-2</c:v>
                </c:pt>
                <c:pt idx="18">
                  <c:v>-4.0609763018380325E-2</c:v>
                </c:pt>
                <c:pt idx="19">
                  <c:v>-4.057520529482378E-2</c:v>
                </c:pt>
                <c:pt idx="20">
                  <c:v>-4.0266980892808356E-2</c:v>
                </c:pt>
                <c:pt idx="21">
                  <c:v>-3.9462497416484513E-2</c:v>
                </c:pt>
                <c:pt idx="22">
                  <c:v>-3.9446997261065764E-2</c:v>
                </c:pt>
                <c:pt idx="23">
                  <c:v>-3.9446743160157262E-2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E6-44E5-9C3E-31E0E0A6F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91488"/>
        <c:axId val="1"/>
      </c:scatterChart>
      <c:valAx>
        <c:axId val="57269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69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0</xdr:rowOff>
    </xdr:from>
    <xdr:to>
      <xdr:col>14</xdr:col>
      <xdr:colOff>419100</xdr:colOff>
      <xdr:row>18</xdr:row>
      <xdr:rowOff>28575</xdr:rowOff>
    </xdr:to>
    <xdr:graphicFrame macro="">
      <xdr:nvGraphicFramePr>
        <xdr:cNvPr id="64515" name="Chart 2">
          <a:extLst>
            <a:ext uri="{FF2B5EF4-FFF2-40B4-BE49-F238E27FC236}">
              <a16:creationId xmlns:a16="http://schemas.microsoft.com/office/drawing/2014/main" id="{89D552D9-53FC-8A1C-24A3-1D25FE7D3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13</xdr:col>
      <xdr:colOff>504825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82885C-ADCB-6E1B-5059-4074F8D2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91A6C8B6-2ECF-616B-8761-60121E55D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0</xdr:rowOff>
    </xdr:from>
    <xdr:to>
      <xdr:col>12</xdr:col>
      <xdr:colOff>447675</xdr:colOff>
      <xdr:row>18</xdr:row>
      <xdr:rowOff>19050</xdr:rowOff>
    </xdr:to>
    <xdr:graphicFrame macro="">
      <xdr:nvGraphicFramePr>
        <xdr:cNvPr id="62466" name="Chart 1">
          <a:extLst>
            <a:ext uri="{FF2B5EF4-FFF2-40B4-BE49-F238E27FC236}">
              <a16:creationId xmlns:a16="http://schemas.microsoft.com/office/drawing/2014/main" id="{BDB7F417-525E-3A17-495E-5129A1ED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47625</xdr:rowOff>
    </xdr:from>
    <xdr:to>
      <xdr:col>13</xdr:col>
      <xdr:colOff>323850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1A8F2C-429E-9F5F-05FD-9D648536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konkoly.hu/cgi-bin/IBVS?5920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812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25" TargetMode="External"/><Relationship Id="rId3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79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12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812" TargetMode="External"/><Relationship Id="rId15" Type="http://schemas.openxmlformats.org/officeDocument/2006/relationships/hyperlink" Target="http://www.bav-astro.de/sfs/BAVM_link.php?BAVMnr=20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15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www.konkoly.hu/cgi-bin/IBVS?5812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2882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60" t="s">
        <v>62</v>
      </c>
      <c r="C1" s="19"/>
    </row>
    <row r="2" spans="1:7">
      <c r="A2" t="s">
        <v>27</v>
      </c>
      <c r="B2" s="17" t="s">
        <v>56</v>
      </c>
    </row>
    <row r="3" spans="1:7" ht="13.5" thickBot="1">
      <c r="C3" s="8"/>
    </row>
    <row r="4" spans="1:7" ht="14.25" thickTop="1" thickBot="1">
      <c r="A4" s="8" t="s">
        <v>1</v>
      </c>
      <c r="C4" s="3">
        <v>27962.491000000002</v>
      </c>
      <c r="D4" s="20">
        <v>0.48197640000000003</v>
      </c>
    </row>
    <row r="5" spans="1:7" ht="13.5" thickTop="1">
      <c r="D5" t="s">
        <v>60</v>
      </c>
    </row>
    <row r="6" spans="1:7">
      <c r="A6" s="8" t="s">
        <v>2</v>
      </c>
      <c r="C6" s="19" t="s">
        <v>61</v>
      </c>
    </row>
    <row r="7" spans="1:7">
      <c r="A7" t="s">
        <v>3</v>
      </c>
      <c r="C7">
        <f>+C4</f>
        <v>27962.491000000002</v>
      </c>
    </row>
    <row r="8" spans="1:7">
      <c r="A8" t="s">
        <v>4</v>
      </c>
      <c r="C8">
        <v>0.24099565609156168</v>
      </c>
      <c r="D8">
        <v>0.48197640000000003</v>
      </c>
    </row>
    <row r="9" spans="1:7">
      <c r="A9" s="28" t="s">
        <v>64</v>
      </c>
      <c r="B9" s="13"/>
      <c r="C9" s="29">
        <v>-9.5</v>
      </c>
      <c r="D9" s="13" t="s">
        <v>65</v>
      </c>
      <c r="E9" s="13"/>
    </row>
    <row r="10" spans="1:7" ht="13.5" thickBot="1">
      <c r="A10" s="13"/>
      <c r="B10" s="13"/>
      <c r="C10" s="7" t="s">
        <v>22</v>
      </c>
      <c r="D10" s="7" t="s">
        <v>23</v>
      </c>
      <c r="E10" s="13"/>
    </row>
    <row r="11" spans="1:7">
      <c r="A11" s="13" t="s">
        <v>17</v>
      </c>
      <c r="B11" s="13"/>
      <c r="C11" s="30">
        <f ca="1">INTERCEPT(INDIRECT($G$11):G992,INDIRECT($F$11):F992)</f>
        <v>0.57393062839114717</v>
      </c>
      <c r="D11" s="6"/>
      <c r="E11" s="13"/>
      <c r="F11" s="31" t="str">
        <f>"F"&amp;E19</f>
        <v>F55</v>
      </c>
      <c r="G11" s="15" t="str">
        <f>"G"&amp;E19</f>
        <v>G55</v>
      </c>
    </row>
    <row r="12" spans="1:7">
      <c r="A12" s="13" t="s">
        <v>18</v>
      </c>
      <c r="B12" s="13"/>
      <c r="C12" s="30">
        <f ca="1">SLOPE(INDIRECT($G$11):G992,INDIRECT($F$11):F992)</f>
        <v>-4.756175763543058E-6</v>
      </c>
      <c r="D12" s="6"/>
      <c r="E12" s="13"/>
    </row>
    <row r="13" spans="1:7">
      <c r="A13" s="13" t="s">
        <v>21</v>
      </c>
      <c r="B13" s="13"/>
      <c r="C13" s="6" t="s">
        <v>15</v>
      </c>
      <c r="D13" s="34" t="s">
        <v>79</v>
      </c>
      <c r="E13" s="29">
        <v>1</v>
      </c>
    </row>
    <row r="14" spans="1:7">
      <c r="A14" s="13"/>
      <c r="B14" s="13"/>
      <c r="C14" s="13"/>
      <c r="D14" s="34" t="s">
        <v>66</v>
      </c>
      <c r="E14" s="35">
        <f ca="1">NOW()+15018.5+$C$9/24</f>
        <v>60328.729994907408</v>
      </c>
    </row>
    <row r="15" spans="1:7">
      <c r="A15" s="32" t="s">
        <v>19</v>
      </c>
      <c r="B15" s="13"/>
      <c r="C15" s="33">
        <f ca="1">(C7+C11)+(C8+C12)*INT(MAX(F21:F3533))</f>
        <v>59115.476580943781</v>
      </c>
      <c r="D15" s="34" t="s">
        <v>80</v>
      </c>
      <c r="E15" s="35">
        <f ca="1">ROUND(2*(E14-$C$7)/$C$8,0)/2+E13</f>
        <v>134303</v>
      </c>
    </row>
    <row r="16" spans="1:7">
      <c r="A16" s="36" t="s">
        <v>5</v>
      </c>
      <c r="B16" s="13"/>
      <c r="C16" s="37">
        <f ca="1">+C8+C12</f>
        <v>0.24099089991579814</v>
      </c>
      <c r="D16" s="34" t="s">
        <v>67</v>
      </c>
      <c r="E16" s="15">
        <f ca="1">ROUND(2*(E14-$C$15)/$C$16,0)/2+E13</f>
        <v>5035.5</v>
      </c>
    </row>
    <row r="17" spans="1:19" ht="13.5" thickBot="1">
      <c r="A17" s="34" t="s">
        <v>63</v>
      </c>
      <c r="B17" s="13"/>
      <c r="C17" s="13">
        <f>COUNT(C21:C2191)</f>
        <v>63</v>
      </c>
      <c r="D17" s="34" t="s">
        <v>68</v>
      </c>
      <c r="E17" s="38">
        <f ca="1">+$C$15+$C$16*E16-15018.5-$C$9/24</f>
        <v>45310.882090803119</v>
      </c>
    </row>
    <row r="18" spans="1:19">
      <c r="A18" s="36" t="s">
        <v>6</v>
      </c>
      <c r="B18" s="13"/>
      <c r="C18" s="39">
        <f ca="1">+C15</f>
        <v>59115.476580943781</v>
      </c>
      <c r="D18" s="40">
        <f ca="1">+C16</f>
        <v>0.24099089991579814</v>
      </c>
      <c r="E18" s="41" t="s">
        <v>69</v>
      </c>
    </row>
    <row r="19" spans="1:19" ht="13.5" thickTop="1">
      <c r="A19" s="42" t="s">
        <v>73</v>
      </c>
      <c r="E19" s="43">
        <v>55</v>
      </c>
    </row>
    <row r="20" spans="1:19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90</v>
      </c>
      <c r="I20" s="10" t="s">
        <v>93</v>
      </c>
      <c r="J20" s="10" t="s">
        <v>87</v>
      </c>
      <c r="K20" s="10" t="s">
        <v>86</v>
      </c>
      <c r="L20" s="10" t="s">
        <v>272</v>
      </c>
      <c r="M20" s="10" t="s">
        <v>273</v>
      </c>
      <c r="N20" s="10" t="s">
        <v>30</v>
      </c>
      <c r="O20" s="10" t="s">
        <v>25</v>
      </c>
      <c r="P20" s="9" t="s">
        <v>24</v>
      </c>
      <c r="Q20" s="7" t="s">
        <v>16</v>
      </c>
      <c r="S20" s="87" t="s">
        <v>274</v>
      </c>
    </row>
    <row r="21" spans="1:19">
      <c r="A21" s="44" t="s">
        <v>13</v>
      </c>
      <c r="B21" s="44"/>
      <c r="C21" s="45">
        <v>27962.491000000002</v>
      </c>
      <c r="D21" s="45" t="s">
        <v>15</v>
      </c>
      <c r="E21" s="44">
        <f t="shared" ref="E21:E52" si="0">+(C21-C$7)/C$8</f>
        <v>0</v>
      </c>
      <c r="F21" s="44">
        <f t="shared" ref="F21:F27" si="1">ROUND(2*E21,0)/2</f>
        <v>0</v>
      </c>
      <c r="G21" s="44">
        <f t="shared" ref="G21:G52" si="2">+C21-(C$7+F21*C$8)</f>
        <v>0</v>
      </c>
      <c r="H21" s="44"/>
      <c r="I21" s="44">
        <f t="shared" ref="I21:I37" si="3">G21</f>
        <v>0</v>
      </c>
      <c r="J21" s="44"/>
      <c r="K21" s="44"/>
      <c r="L21" s="44"/>
      <c r="M21" s="44"/>
      <c r="N21" s="44"/>
      <c r="O21" s="44"/>
      <c r="P21" s="44"/>
      <c r="Q21" s="46">
        <f t="shared" ref="Q21:Q52" si="4">+C21-15018.5</f>
        <v>12943.991000000002</v>
      </c>
      <c r="S21" s="6">
        <v>0.1</v>
      </c>
    </row>
    <row r="22" spans="1:19">
      <c r="A22" s="44" t="s">
        <v>33</v>
      </c>
      <c r="B22" s="47"/>
      <c r="C22" s="45">
        <v>45946.360999999997</v>
      </c>
      <c r="D22" s="45"/>
      <c r="E22" s="44">
        <f t="shared" si="0"/>
        <v>74623.212267225972</v>
      </c>
      <c r="F22" s="44">
        <f t="shared" si="1"/>
        <v>74623</v>
      </c>
      <c r="G22" s="44">
        <f t="shared" si="2"/>
        <v>5.1155479384760838E-2</v>
      </c>
      <c r="H22" s="44"/>
      <c r="I22" s="44">
        <f t="shared" si="3"/>
        <v>5.1155479384760838E-2</v>
      </c>
      <c r="J22" s="44"/>
      <c r="K22" s="44"/>
      <c r="L22" s="44"/>
      <c r="M22" s="44"/>
      <c r="N22" s="44"/>
      <c r="O22" s="44"/>
      <c r="P22" s="44"/>
      <c r="Q22" s="46">
        <f t="shared" si="4"/>
        <v>30927.860999999997</v>
      </c>
      <c r="R22" s="44"/>
      <c r="S22" s="6">
        <v>0.1</v>
      </c>
    </row>
    <row r="23" spans="1:19">
      <c r="A23" s="44" t="s">
        <v>33</v>
      </c>
      <c r="B23" s="47" t="s">
        <v>49</v>
      </c>
      <c r="C23" s="45">
        <v>45946.608999999997</v>
      </c>
      <c r="D23" s="45"/>
      <c r="E23" s="44">
        <f t="shared" si="0"/>
        <v>74624.241331417506</v>
      </c>
      <c r="F23" s="44">
        <f t="shared" si="1"/>
        <v>74624</v>
      </c>
      <c r="G23" s="44">
        <f t="shared" si="2"/>
        <v>5.815982329659164E-2</v>
      </c>
      <c r="H23" s="44"/>
      <c r="I23" s="44">
        <f t="shared" si="3"/>
        <v>5.815982329659164E-2</v>
      </c>
      <c r="J23" s="44"/>
      <c r="K23" s="44"/>
      <c r="L23" s="44"/>
      <c r="M23" s="44"/>
      <c r="N23" s="44"/>
      <c r="O23" s="44"/>
      <c r="P23" s="44"/>
      <c r="Q23" s="46">
        <f t="shared" si="4"/>
        <v>30928.108999999997</v>
      </c>
      <c r="R23" s="44"/>
      <c r="S23" s="6">
        <v>0.1</v>
      </c>
    </row>
    <row r="24" spans="1:19">
      <c r="A24" s="44" t="s">
        <v>33</v>
      </c>
      <c r="B24" s="47"/>
      <c r="C24" s="45">
        <v>45998.409</v>
      </c>
      <c r="D24" s="45"/>
      <c r="E24" s="44">
        <f t="shared" si="0"/>
        <v>74839.182964972599</v>
      </c>
      <c r="F24" s="44">
        <f t="shared" si="1"/>
        <v>74839</v>
      </c>
      <c r="G24" s="44">
        <f t="shared" si="2"/>
        <v>4.4093763615819626E-2</v>
      </c>
      <c r="H24" s="44"/>
      <c r="I24" s="44">
        <f t="shared" si="3"/>
        <v>4.4093763615819626E-2</v>
      </c>
      <c r="J24" s="44"/>
      <c r="K24" s="44"/>
      <c r="L24" s="44"/>
      <c r="M24" s="44"/>
      <c r="N24" s="44"/>
      <c r="O24" s="44"/>
      <c r="P24" s="44"/>
      <c r="Q24" s="46">
        <f t="shared" si="4"/>
        <v>30979.909</v>
      </c>
      <c r="R24" s="44"/>
      <c r="S24" s="6">
        <v>0.1</v>
      </c>
    </row>
    <row r="25" spans="1:19">
      <c r="A25" s="44" t="s">
        <v>35</v>
      </c>
      <c r="B25" s="47"/>
      <c r="C25" s="45">
        <v>46039.385999999999</v>
      </c>
      <c r="D25" s="45"/>
      <c r="E25" s="44">
        <f t="shared" si="0"/>
        <v>75009.215075362299</v>
      </c>
      <c r="F25" s="44">
        <f t="shared" si="1"/>
        <v>75009</v>
      </c>
      <c r="G25" s="44">
        <f t="shared" si="2"/>
        <v>5.1832228047715034E-2</v>
      </c>
      <c r="H25" s="44"/>
      <c r="I25" s="44">
        <f t="shared" si="3"/>
        <v>5.1832228047715034E-2</v>
      </c>
      <c r="J25" s="44"/>
      <c r="K25" s="44"/>
      <c r="L25" s="44"/>
      <c r="M25" s="44"/>
      <c r="N25" s="44"/>
      <c r="O25" s="44"/>
      <c r="P25" s="44"/>
      <c r="Q25" s="46">
        <f t="shared" si="4"/>
        <v>31020.885999999999</v>
      </c>
      <c r="R25" s="44"/>
      <c r="S25" s="6">
        <v>0.1</v>
      </c>
    </row>
    <row r="26" spans="1:19">
      <c r="A26" s="44" t="s">
        <v>36</v>
      </c>
      <c r="B26" s="47" t="s">
        <v>49</v>
      </c>
      <c r="C26" s="45">
        <v>46255.542999999998</v>
      </c>
      <c r="D26" s="45"/>
      <c r="E26" s="44">
        <f t="shared" si="0"/>
        <v>75906.148254597181</v>
      </c>
      <c r="F26" s="44">
        <f t="shared" si="1"/>
        <v>75906</v>
      </c>
      <c r="G26" s="44">
        <f t="shared" si="2"/>
        <v>3.5728713912249077E-2</v>
      </c>
      <c r="H26" s="44"/>
      <c r="I26" s="44">
        <f t="shared" si="3"/>
        <v>3.5728713912249077E-2</v>
      </c>
      <c r="J26" s="44"/>
      <c r="K26" s="44"/>
      <c r="L26" s="44"/>
      <c r="M26" s="44"/>
      <c r="N26" s="44"/>
      <c r="O26" s="44"/>
      <c r="P26" s="44"/>
      <c r="Q26" s="46">
        <f t="shared" si="4"/>
        <v>31237.042999999998</v>
      </c>
      <c r="R26" s="44"/>
      <c r="S26" s="6">
        <v>0.1</v>
      </c>
    </row>
    <row r="27" spans="1:19">
      <c r="A27" s="44" t="s">
        <v>37</v>
      </c>
      <c r="B27" s="47" t="s">
        <v>49</v>
      </c>
      <c r="C27" s="45">
        <v>46298.449000000001</v>
      </c>
      <c r="D27" s="45"/>
      <c r="E27" s="44">
        <f t="shared" si="0"/>
        <v>76084.184658638012</v>
      </c>
      <c r="F27" s="44">
        <f t="shared" si="1"/>
        <v>76084</v>
      </c>
      <c r="G27" s="44">
        <f t="shared" si="2"/>
        <v>4.4501929623947944E-2</v>
      </c>
      <c r="H27" s="44"/>
      <c r="I27" s="44">
        <f t="shared" si="3"/>
        <v>4.4501929623947944E-2</v>
      </c>
      <c r="J27" s="44"/>
      <c r="K27" s="44"/>
      <c r="L27" s="44"/>
      <c r="M27" s="44"/>
      <c r="N27" s="44"/>
      <c r="O27" s="44"/>
      <c r="P27" s="44"/>
      <c r="Q27" s="46">
        <f t="shared" si="4"/>
        <v>31279.949000000001</v>
      </c>
      <c r="S27" s="6">
        <v>0.1</v>
      </c>
    </row>
    <row r="28" spans="1:19">
      <c r="A28" s="44" t="s">
        <v>38</v>
      </c>
      <c r="B28" s="47" t="s">
        <v>49</v>
      </c>
      <c r="C28" s="45">
        <v>46433.394</v>
      </c>
      <c r="D28" s="45"/>
      <c r="E28" s="44">
        <f t="shared" si="0"/>
        <v>76644.132510763317</v>
      </c>
      <c r="F28" s="44">
        <f>ROUND(2*E28,0)/2</f>
        <v>76644</v>
      </c>
      <c r="G28" s="44">
        <f t="shared" si="2"/>
        <v>3.1934518345224205E-2</v>
      </c>
      <c r="H28" s="44"/>
      <c r="I28" s="44">
        <f t="shared" si="3"/>
        <v>3.1934518345224205E-2</v>
      </c>
      <c r="J28" s="44"/>
      <c r="K28" s="44"/>
      <c r="L28" s="44"/>
      <c r="M28" s="44"/>
      <c r="N28" s="44"/>
      <c r="O28" s="44"/>
      <c r="P28" s="44"/>
      <c r="Q28" s="46">
        <f t="shared" si="4"/>
        <v>31414.894</v>
      </c>
      <c r="S28" s="6">
        <v>0.1</v>
      </c>
    </row>
    <row r="29" spans="1:19">
      <c r="A29" s="44" t="s">
        <v>39</v>
      </c>
      <c r="B29" s="47" t="s">
        <v>49</v>
      </c>
      <c r="C29" s="45">
        <v>46657.531999999999</v>
      </c>
      <c r="D29" s="45"/>
      <c r="E29" s="44">
        <f t="shared" si="0"/>
        <v>77574.182469484746</v>
      </c>
      <c r="F29" s="44">
        <f>ROUND(2*E29,0)/2</f>
        <v>77574</v>
      </c>
      <c r="G29" s="44">
        <f t="shared" si="2"/>
        <v>4.3974353196972515E-2</v>
      </c>
      <c r="H29" s="44"/>
      <c r="I29" s="44">
        <f t="shared" si="3"/>
        <v>4.3974353196972515E-2</v>
      </c>
      <c r="J29" s="44"/>
      <c r="K29" s="44"/>
      <c r="L29" s="44"/>
      <c r="M29" s="44"/>
      <c r="N29" s="44"/>
      <c r="O29" s="44"/>
      <c r="P29" s="44"/>
      <c r="Q29" s="46">
        <f t="shared" si="4"/>
        <v>31639.031999999999</v>
      </c>
      <c r="S29" s="6">
        <v>0.1</v>
      </c>
    </row>
    <row r="30" spans="1:19">
      <c r="A30" s="44" t="s">
        <v>40</v>
      </c>
      <c r="B30" s="47"/>
      <c r="C30" s="45">
        <v>47036.603999999999</v>
      </c>
      <c r="D30" s="45"/>
      <c r="E30" s="44">
        <f t="shared" si="0"/>
        <v>79147.123684059901</v>
      </c>
      <c r="F30" s="44">
        <f>ROUND(2*E30,0)/2</f>
        <v>79147</v>
      </c>
      <c r="G30" s="44">
        <f t="shared" si="2"/>
        <v>2.9807321167027112E-2</v>
      </c>
      <c r="H30" s="44"/>
      <c r="I30" s="44">
        <f t="shared" si="3"/>
        <v>2.9807321167027112E-2</v>
      </c>
      <c r="J30" s="44"/>
      <c r="K30" s="44"/>
      <c r="L30" s="44"/>
      <c r="M30" s="44"/>
      <c r="N30" s="44"/>
      <c r="O30" s="44"/>
      <c r="P30" s="44"/>
      <c r="Q30" s="46">
        <f t="shared" si="4"/>
        <v>32018.103999999999</v>
      </c>
      <c r="S30" s="6">
        <v>0.1</v>
      </c>
    </row>
    <row r="31" spans="1:19">
      <c r="A31" s="44" t="s">
        <v>41</v>
      </c>
      <c r="B31" s="47"/>
      <c r="C31" s="45">
        <v>47111.345999999998</v>
      </c>
      <c r="D31" s="45"/>
      <c r="E31" s="44">
        <f t="shared" si="0"/>
        <v>79457.262054237013</v>
      </c>
      <c r="F31" s="24">
        <f>ROUND(2*E31,0)/2-0.5</f>
        <v>79457</v>
      </c>
      <c r="G31" s="44">
        <f t="shared" si="2"/>
        <v>6.3153932780551258E-2</v>
      </c>
      <c r="H31" s="44"/>
      <c r="I31" s="44">
        <f t="shared" si="3"/>
        <v>6.3153932780551258E-2</v>
      </c>
      <c r="J31" s="44"/>
      <c r="K31" s="44"/>
      <c r="L31" s="44"/>
      <c r="M31" s="44"/>
      <c r="N31" s="44"/>
      <c r="O31" s="44"/>
      <c r="P31" s="44"/>
      <c r="Q31" s="46">
        <f t="shared" si="4"/>
        <v>32092.845999999998</v>
      </c>
      <c r="S31" s="6">
        <v>0.1</v>
      </c>
    </row>
    <row r="32" spans="1:19">
      <c r="A32" s="44" t="s">
        <v>42</v>
      </c>
      <c r="B32" s="47" t="s">
        <v>49</v>
      </c>
      <c r="C32" s="45">
        <v>47353.512000000002</v>
      </c>
      <c r="D32" s="45"/>
      <c r="E32" s="44">
        <f t="shared" si="0"/>
        <v>80462.118340559435</v>
      </c>
      <c r="F32" s="44">
        <f>ROUND(2*E32,0)/2</f>
        <v>80462</v>
      </c>
      <c r="G32" s="44">
        <f t="shared" si="2"/>
        <v>2.851956076483475E-2</v>
      </c>
      <c r="H32" s="44"/>
      <c r="I32" s="44">
        <f t="shared" si="3"/>
        <v>2.851956076483475E-2</v>
      </c>
      <c r="J32" s="44"/>
      <c r="K32" s="44"/>
      <c r="L32" s="44"/>
      <c r="M32" s="44"/>
      <c r="N32" s="44"/>
      <c r="O32" s="44"/>
      <c r="P32" s="44"/>
      <c r="Q32" s="46">
        <f t="shared" si="4"/>
        <v>32335.012000000002</v>
      </c>
      <c r="S32" s="6">
        <v>0.1</v>
      </c>
    </row>
    <row r="33" spans="1:19">
      <c r="A33" s="44" t="s">
        <v>43</v>
      </c>
      <c r="B33" s="47"/>
      <c r="C33" s="45">
        <v>47555.25</v>
      </c>
      <c r="D33" s="45"/>
      <c r="E33" s="44">
        <f t="shared" si="0"/>
        <v>81299.220565851632</v>
      </c>
      <c r="F33" s="44">
        <f>ROUND(2*E33,0)/2</f>
        <v>81299</v>
      </c>
      <c r="G33" s="44">
        <f t="shared" si="2"/>
        <v>5.3155412126216106E-2</v>
      </c>
      <c r="H33" s="44"/>
      <c r="I33" s="44">
        <f t="shared" si="3"/>
        <v>5.3155412126216106E-2</v>
      </c>
      <c r="J33" s="44"/>
      <c r="K33" s="44"/>
      <c r="L33" s="44"/>
      <c r="M33" s="44"/>
      <c r="N33" s="44"/>
      <c r="O33" s="44"/>
      <c r="P33" s="44"/>
      <c r="Q33" s="46">
        <f t="shared" si="4"/>
        <v>32536.75</v>
      </c>
      <c r="S33" s="6">
        <v>0.1</v>
      </c>
    </row>
    <row r="34" spans="1:19">
      <c r="A34" s="50" t="s">
        <v>44</v>
      </c>
      <c r="B34" s="51"/>
      <c r="C34" s="49">
        <v>47750.468000000001</v>
      </c>
      <c r="D34" s="49"/>
      <c r="E34" s="50">
        <f t="shared" si="0"/>
        <v>82109.268361592112</v>
      </c>
      <c r="F34" s="24">
        <f>ROUND(2*E34,0)/2-0.5</f>
        <v>82109</v>
      </c>
      <c r="G34" s="44">
        <f t="shared" si="2"/>
        <v>6.4673977962229401E-2</v>
      </c>
      <c r="H34" s="44"/>
      <c r="I34" s="44">
        <f t="shared" si="3"/>
        <v>6.4673977962229401E-2</v>
      </c>
      <c r="J34" s="44"/>
      <c r="K34" s="44"/>
      <c r="L34" s="44"/>
      <c r="M34" s="44"/>
      <c r="N34" s="44"/>
      <c r="O34" s="44"/>
      <c r="P34" s="44"/>
      <c r="Q34" s="46">
        <f t="shared" si="4"/>
        <v>32731.968000000001</v>
      </c>
      <c r="S34" s="6">
        <v>0.1</v>
      </c>
    </row>
    <row r="35" spans="1:19">
      <c r="A35" s="24" t="s">
        <v>99</v>
      </c>
      <c r="B35" s="24" t="s">
        <v>72</v>
      </c>
      <c r="C35" s="86">
        <v>47805.374000000003</v>
      </c>
      <c r="D35" s="86" t="s">
        <v>93</v>
      </c>
      <c r="E35" s="50">
        <f t="shared" si="0"/>
        <v>82337.098194255741</v>
      </c>
      <c r="F35" s="44">
        <f t="shared" ref="F35:F62" si="5">ROUND(2*E35,0)/2</f>
        <v>82337</v>
      </c>
      <c r="G35" s="44">
        <f t="shared" si="2"/>
        <v>2.366438908939017E-2</v>
      </c>
      <c r="H35" s="44"/>
      <c r="I35" s="44">
        <f t="shared" si="3"/>
        <v>2.366438908939017E-2</v>
      </c>
      <c r="J35" s="44"/>
      <c r="K35" s="44"/>
      <c r="L35" s="44"/>
      <c r="M35" s="44"/>
      <c r="N35" s="44"/>
      <c r="O35" s="44"/>
      <c r="P35" s="44"/>
      <c r="Q35" s="46">
        <f t="shared" si="4"/>
        <v>32786.874000000003</v>
      </c>
      <c r="R35" s="44"/>
      <c r="S35" s="6">
        <v>0.1</v>
      </c>
    </row>
    <row r="36" spans="1:19">
      <c r="A36" s="50" t="s">
        <v>45</v>
      </c>
      <c r="B36" s="51"/>
      <c r="C36" s="49">
        <v>47890.222000000002</v>
      </c>
      <c r="D36" s="49"/>
      <c r="E36" s="50">
        <f t="shared" si="0"/>
        <v>82689.170930238019</v>
      </c>
      <c r="F36" s="44">
        <f t="shared" si="5"/>
        <v>82689</v>
      </c>
      <c r="G36" s="44">
        <f t="shared" si="2"/>
        <v>4.1193444856617134E-2</v>
      </c>
      <c r="H36" s="44"/>
      <c r="I36" s="44">
        <f t="shared" si="3"/>
        <v>4.1193444856617134E-2</v>
      </c>
      <c r="J36" s="44"/>
      <c r="K36" s="44"/>
      <c r="L36" s="44"/>
      <c r="M36" s="44"/>
      <c r="N36" s="44"/>
      <c r="O36" s="44"/>
      <c r="P36" s="44"/>
      <c r="Q36" s="46">
        <f t="shared" si="4"/>
        <v>32871.722000000002</v>
      </c>
      <c r="S36" s="6">
        <v>0.1</v>
      </c>
    </row>
    <row r="37" spans="1:19">
      <c r="A37" s="50" t="s">
        <v>48</v>
      </c>
      <c r="B37" s="51"/>
      <c r="C37" s="49">
        <v>50723.26</v>
      </c>
      <c r="D37" s="49">
        <v>6.0000000000000001E-3</v>
      </c>
      <c r="E37" s="50">
        <f t="shared" si="0"/>
        <v>94444.72721679465</v>
      </c>
      <c r="F37" s="44">
        <f t="shared" si="5"/>
        <v>94444.5</v>
      </c>
      <c r="G37" s="44">
        <f t="shared" si="2"/>
        <v>5.475826049951138E-2</v>
      </c>
      <c r="H37" s="44"/>
      <c r="I37" s="44">
        <f t="shared" si="3"/>
        <v>5.475826049951138E-2</v>
      </c>
      <c r="J37" s="44"/>
      <c r="K37" s="44"/>
      <c r="L37" s="44"/>
      <c r="M37" s="44"/>
      <c r="N37" s="44"/>
      <c r="O37" s="44"/>
      <c r="P37" s="44"/>
      <c r="Q37" s="46">
        <f t="shared" si="4"/>
        <v>35704.76</v>
      </c>
      <c r="R37" s="44"/>
      <c r="S37" s="6">
        <v>0.1</v>
      </c>
    </row>
    <row r="38" spans="1:19">
      <c r="A38" s="50" t="s">
        <v>48</v>
      </c>
      <c r="B38" s="51"/>
      <c r="C38" s="49">
        <v>50747.357600000003</v>
      </c>
      <c r="D38" s="49">
        <v>1.1999999999999999E-3</v>
      </c>
      <c r="E38" s="50">
        <f t="shared" si="0"/>
        <v>94544.719060593066</v>
      </c>
      <c r="F38" s="44">
        <f t="shared" si="5"/>
        <v>94544.5</v>
      </c>
      <c r="G38" s="44">
        <f t="shared" si="2"/>
        <v>5.2792651345953345E-2</v>
      </c>
      <c r="H38" s="44"/>
      <c r="I38" s="44"/>
      <c r="J38" s="44"/>
      <c r="K38" s="44">
        <f>G38</f>
        <v>5.2792651345953345E-2</v>
      </c>
      <c r="L38" s="44"/>
      <c r="M38" s="44"/>
      <c r="N38" s="44"/>
      <c r="O38" s="44"/>
      <c r="P38" s="44"/>
      <c r="Q38" s="46">
        <f t="shared" si="4"/>
        <v>35728.857600000003</v>
      </c>
      <c r="R38" s="44"/>
      <c r="S38" s="6">
        <v>1</v>
      </c>
    </row>
    <row r="39" spans="1:19">
      <c r="A39" s="50" t="s">
        <v>48</v>
      </c>
      <c r="B39" s="51" t="s">
        <v>49</v>
      </c>
      <c r="C39" s="49">
        <v>50747.600200000001</v>
      </c>
      <c r="D39" s="49">
        <v>1.1000000000000001E-3</v>
      </c>
      <c r="E39" s="50">
        <f t="shared" si="0"/>
        <v>94545.725717741705</v>
      </c>
      <c r="F39" s="44">
        <f t="shared" si="5"/>
        <v>94545.5</v>
      </c>
      <c r="G39" s="44">
        <f t="shared" si="2"/>
        <v>5.4396995255956426E-2</v>
      </c>
      <c r="H39" s="44"/>
      <c r="I39" s="44"/>
      <c r="J39" s="44"/>
      <c r="K39" s="44">
        <f>G39</f>
        <v>5.4396995255956426E-2</v>
      </c>
      <c r="L39" s="44"/>
      <c r="M39" s="44"/>
      <c r="N39" s="44"/>
      <c r="O39" s="44"/>
      <c r="P39" s="44"/>
      <c r="Q39" s="46">
        <f t="shared" si="4"/>
        <v>35729.100200000001</v>
      </c>
      <c r="R39" s="44"/>
      <c r="S39" s="6">
        <v>1</v>
      </c>
    </row>
    <row r="40" spans="1:19">
      <c r="A40" s="49" t="s">
        <v>74</v>
      </c>
      <c r="B40" s="49" t="s">
        <v>49</v>
      </c>
      <c r="C40" s="49">
        <v>52574.343399999998</v>
      </c>
      <c r="D40" s="49">
        <v>1.5E-3</v>
      </c>
      <c r="E40" s="50">
        <f t="shared" si="0"/>
        <v>102125.70964619044</v>
      </c>
      <c r="F40" s="44">
        <f t="shared" si="5"/>
        <v>102125.5</v>
      </c>
      <c r="G40" s="44">
        <f t="shared" si="2"/>
        <v>5.0523821213573683E-2</v>
      </c>
      <c r="H40" s="44"/>
      <c r="I40" s="44"/>
      <c r="J40" s="44"/>
      <c r="K40" s="44">
        <f>G40</f>
        <v>5.0523821213573683E-2</v>
      </c>
      <c r="L40" s="44"/>
      <c r="M40" s="44"/>
      <c r="N40" s="44"/>
      <c r="O40" s="44"/>
      <c r="P40" s="44"/>
      <c r="Q40" s="46">
        <f t="shared" si="4"/>
        <v>37555.843399999998</v>
      </c>
      <c r="S40" s="6">
        <v>1</v>
      </c>
    </row>
    <row r="41" spans="1:19">
      <c r="A41" s="52" t="s">
        <v>58</v>
      </c>
      <c r="B41" s="51" t="s">
        <v>49</v>
      </c>
      <c r="C41" s="53">
        <v>52931.500999999997</v>
      </c>
      <c r="D41" s="53">
        <v>6.9999999999999999E-4</v>
      </c>
      <c r="E41" s="50">
        <f t="shared" si="0"/>
        <v>103607.71810141465</v>
      </c>
      <c r="F41" s="44">
        <f t="shared" si="5"/>
        <v>103607.5</v>
      </c>
      <c r="G41" s="44">
        <f t="shared" si="2"/>
        <v>5.2561493517714553E-2</v>
      </c>
      <c r="H41" s="44"/>
      <c r="I41" s="44"/>
      <c r="J41" s="44">
        <f>G41</f>
        <v>5.2561493517714553E-2</v>
      </c>
      <c r="L41" s="44"/>
      <c r="M41" s="44"/>
      <c r="N41" s="44"/>
      <c r="O41" s="44"/>
      <c r="P41" s="44"/>
      <c r="Q41" s="46">
        <f t="shared" si="4"/>
        <v>37913.000999999997</v>
      </c>
      <c r="S41" s="6">
        <v>1</v>
      </c>
    </row>
    <row r="42" spans="1:19">
      <c r="A42" s="48" t="s">
        <v>51</v>
      </c>
      <c r="B42" s="51" t="s">
        <v>49</v>
      </c>
      <c r="C42" s="49">
        <v>52964.28</v>
      </c>
      <c r="D42" s="53">
        <v>2E-3</v>
      </c>
      <c r="E42" s="50">
        <f t="shared" si="0"/>
        <v>103743.73300115022</v>
      </c>
      <c r="F42" s="44">
        <f t="shared" si="5"/>
        <v>103743.5</v>
      </c>
      <c r="G42" s="44">
        <f t="shared" si="2"/>
        <v>5.615226506779436E-2</v>
      </c>
      <c r="H42" s="44"/>
      <c r="I42" s="44"/>
      <c r="J42" s="44"/>
      <c r="K42" s="44">
        <f>G42</f>
        <v>5.615226506779436E-2</v>
      </c>
      <c r="L42" s="44"/>
      <c r="M42" s="44"/>
      <c r="N42" s="44"/>
      <c r="O42" s="44"/>
      <c r="P42" s="44"/>
      <c r="Q42" s="46">
        <f t="shared" si="4"/>
        <v>37945.78</v>
      </c>
      <c r="S42" s="6">
        <v>1</v>
      </c>
    </row>
    <row r="43" spans="1:19">
      <c r="A43" s="48" t="s">
        <v>70</v>
      </c>
      <c r="B43" s="54" t="s">
        <v>49</v>
      </c>
      <c r="C43" s="55">
        <v>53256.610099999998</v>
      </c>
      <c r="D43" s="55">
        <v>5.9999999999999995E-4</v>
      </c>
      <c r="E43" s="50">
        <f t="shared" si="0"/>
        <v>104956.74283187071</v>
      </c>
      <c r="F43" s="44">
        <f t="shared" si="5"/>
        <v>104956.5</v>
      </c>
      <c r="G43" s="44">
        <f t="shared" si="2"/>
        <v>5.8521425999060739E-2</v>
      </c>
      <c r="H43" s="44"/>
      <c r="I43" s="44"/>
      <c r="J43" s="44"/>
      <c r="K43" s="44">
        <f>G43</f>
        <v>5.8521425999060739E-2</v>
      </c>
      <c r="L43" s="44"/>
      <c r="M43" s="44"/>
      <c r="N43" s="44"/>
      <c r="O43" s="44"/>
      <c r="P43" s="44"/>
      <c r="Q43" s="46">
        <f t="shared" si="4"/>
        <v>38238.110099999998</v>
      </c>
      <c r="S43" s="6">
        <v>1</v>
      </c>
    </row>
    <row r="44" spans="1:19">
      <c r="A44" s="24" t="s">
        <v>140</v>
      </c>
      <c r="B44" s="24" t="s">
        <v>49</v>
      </c>
      <c r="C44" s="86">
        <v>53394.218999999997</v>
      </c>
      <c r="D44" s="86" t="s">
        <v>93</v>
      </c>
      <c r="E44" s="50">
        <f t="shared" si="0"/>
        <v>105527.74441020505</v>
      </c>
      <c r="F44" s="44">
        <f t="shared" si="5"/>
        <v>105527.5</v>
      </c>
      <c r="G44" s="44">
        <f t="shared" si="2"/>
        <v>5.890179771813564E-2</v>
      </c>
      <c r="H44" s="44"/>
      <c r="I44" s="44"/>
      <c r="J44" s="44"/>
      <c r="K44" s="44">
        <f>G44</f>
        <v>5.890179771813564E-2</v>
      </c>
      <c r="L44" s="44"/>
      <c r="M44" s="44"/>
      <c r="N44" s="44"/>
      <c r="O44" s="44">
        <f ca="1">+C$11+C$12*F44</f>
        <v>7.202329050385714E-2</v>
      </c>
      <c r="P44" s="44"/>
      <c r="Q44" s="46">
        <f t="shared" si="4"/>
        <v>38375.718999999997</v>
      </c>
      <c r="S44" s="6">
        <v>1</v>
      </c>
    </row>
    <row r="45" spans="1:19">
      <c r="A45" s="24" t="s">
        <v>140</v>
      </c>
      <c r="B45" s="24" t="s">
        <v>72</v>
      </c>
      <c r="C45" s="86">
        <v>53579.545700000002</v>
      </c>
      <c r="D45" s="86" t="s">
        <v>93</v>
      </c>
      <c r="E45" s="50">
        <f t="shared" si="0"/>
        <v>106296.74872756749</v>
      </c>
      <c r="F45" s="44">
        <f t="shared" si="5"/>
        <v>106296.5</v>
      </c>
      <c r="G45" s="44">
        <f t="shared" si="2"/>
        <v>5.9942263309494592E-2</v>
      </c>
      <c r="H45" s="44"/>
      <c r="I45" s="44"/>
      <c r="J45" s="44"/>
      <c r="K45" s="44">
        <f>G45</f>
        <v>5.9942263309494592E-2</v>
      </c>
      <c r="L45" s="44"/>
      <c r="M45" s="44"/>
      <c r="N45" s="44"/>
      <c r="O45" s="44">
        <f ca="1">+C$11+C$12*F45</f>
        <v>6.8365791341692517E-2</v>
      </c>
      <c r="P45" s="44"/>
      <c r="Q45" s="46">
        <f t="shared" si="4"/>
        <v>38561.045700000002</v>
      </c>
      <c r="S45" s="6">
        <v>1</v>
      </c>
    </row>
    <row r="46" spans="1:19">
      <c r="A46" s="24" t="s">
        <v>140</v>
      </c>
      <c r="B46" s="24" t="s">
        <v>72</v>
      </c>
      <c r="C46" s="86">
        <v>54000.322200000002</v>
      </c>
      <c r="D46" s="86" t="s">
        <v>93</v>
      </c>
      <c r="E46" s="50">
        <f t="shared" si="0"/>
        <v>108042.74077914262</v>
      </c>
      <c r="F46" s="44">
        <f t="shared" si="5"/>
        <v>108042.5</v>
      </c>
      <c r="G46" s="44">
        <f t="shared" si="2"/>
        <v>5.8026727449032478E-2</v>
      </c>
      <c r="H46" s="44"/>
      <c r="I46" s="44"/>
      <c r="J46" s="44"/>
      <c r="K46" s="44">
        <f>G46</f>
        <v>5.8026727449032478E-2</v>
      </c>
      <c r="L46" s="44"/>
      <c r="M46" s="44"/>
      <c r="N46" s="44"/>
      <c r="O46" s="44">
        <f ca="1">+C$11+C$12*F46</f>
        <v>6.0061508458546298E-2</v>
      </c>
      <c r="P46" s="44"/>
      <c r="Q46" s="46">
        <f t="shared" si="4"/>
        <v>38981.822200000002</v>
      </c>
      <c r="S46" s="6">
        <v>1</v>
      </c>
    </row>
    <row r="47" spans="1:19">
      <c r="A47" s="48" t="s">
        <v>71</v>
      </c>
      <c r="B47" s="54" t="s">
        <v>72</v>
      </c>
      <c r="C47" s="49">
        <v>54019.602500000001</v>
      </c>
      <c r="D47" s="49">
        <v>1.1000000000000001E-3</v>
      </c>
      <c r="E47" s="50">
        <f t="shared" si="0"/>
        <v>108122.74346596563</v>
      </c>
      <c r="F47" s="44">
        <f t="shared" si="5"/>
        <v>108122.5</v>
      </c>
      <c r="G47" s="44">
        <f t="shared" si="2"/>
        <v>5.8674240121035837E-2</v>
      </c>
      <c r="H47" s="44"/>
      <c r="I47" s="44"/>
      <c r="J47" s="44">
        <f>G47</f>
        <v>5.8674240121035837E-2</v>
      </c>
      <c r="L47" s="44"/>
      <c r="M47" s="44"/>
      <c r="N47" s="44"/>
      <c r="O47" s="44"/>
      <c r="P47" s="44"/>
      <c r="Q47" s="46">
        <f t="shared" si="4"/>
        <v>39001.102500000001</v>
      </c>
      <c r="S47" s="6">
        <v>1</v>
      </c>
    </row>
    <row r="48" spans="1:19">
      <c r="A48" s="24" t="s">
        <v>140</v>
      </c>
      <c r="B48" s="24" t="s">
        <v>49</v>
      </c>
      <c r="C48" s="86">
        <v>54027.553599999999</v>
      </c>
      <c r="D48" s="86" t="s">
        <v>93</v>
      </c>
      <c r="E48" s="50">
        <f t="shared" si="0"/>
        <v>108155.73617682584</v>
      </c>
      <c r="F48" s="44">
        <f t="shared" si="5"/>
        <v>108155.5</v>
      </c>
      <c r="G48" s="44">
        <f t="shared" si="2"/>
        <v>5.6917589099612087E-2</v>
      </c>
      <c r="H48" s="44"/>
      <c r="I48" s="44"/>
      <c r="J48" s="44"/>
      <c r="K48" s="44">
        <f>G48</f>
        <v>5.6917589099612087E-2</v>
      </c>
      <c r="L48" s="44"/>
      <c r="M48" s="44"/>
      <c r="N48" s="44"/>
      <c r="O48" s="44">
        <f ca="1">+C$11+C$12*F48</f>
        <v>5.9524060597266004E-2</v>
      </c>
      <c r="P48" s="44"/>
      <c r="Q48" s="46">
        <f t="shared" si="4"/>
        <v>39009.053599999999</v>
      </c>
      <c r="S48" s="6">
        <v>1</v>
      </c>
    </row>
    <row r="49" spans="1:19">
      <c r="A49" s="48" t="s">
        <v>71</v>
      </c>
      <c r="B49" s="51" t="s">
        <v>49</v>
      </c>
      <c r="C49" s="49">
        <v>54034.300799999997</v>
      </c>
      <c r="D49" s="49">
        <v>1E-3</v>
      </c>
      <c r="E49" s="50">
        <f t="shared" si="0"/>
        <v>108183.73336195949</v>
      </c>
      <c r="F49" s="44">
        <f t="shared" si="5"/>
        <v>108183.5</v>
      </c>
      <c r="G49" s="44">
        <f t="shared" si="2"/>
        <v>5.623921853111824E-2</v>
      </c>
      <c r="H49" s="44"/>
      <c r="I49" s="44"/>
      <c r="J49" s="44">
        <f>G49</f>
        <v>5.623921853111824E-2</v>
      </c>
      <c r="L49" s="44"/>
      <c r="M49" s="44"/>
      <c r="N49" s="44"/>
      <c r="O49" s="44">
        <f ca="1">+C$11+C$12*F49</f>
        <v>5.9390887675886739E-2</v>
      </c>
      <c r="P49" s="44"/>
      <c r="Q49" s="46">
        <f t="shared" si="4"/>
        <v>39015.800799999997</v>
      </c>
      <c r="S49" s="6">
        <v>1</v>
      </c>
    </row>
    <row r="50" spans="1:19">
      <c r="A50" s="48" t="s">
        <v>71</v>
      </c>
      <c r="B50" s="54" t="s">
        <v>72</v>
      </c>
      <c r="C50" s="49">
        <v>54034.542000000001</v>
      </c>
      <c r="D50" s="49">
        <v>3.0999999999999999E-3</v>
      </c>
      <c r="E50" s="50">
        <f t="shared" si="0"/>
        <v>108184.73420987482</v>
      </c>
      <c r="F50" s="44">
        <f t="shared" si="5"/>
        <v>108184.5</v>
      </c>
      <c r="G50" s="44">
        <f t="shared" si="2"/>
        <v>5.6443562440108508E-2</v>
      </c>
      <c r="H50" s="44"/>
      <c r="I50" s="44"/>
      <c r="J50" s="44">
        <f>G50</f>
        <v>5.6443562440108508E-2</v>
      </c>
      <c r="L50" s="44"/>
      <c r="M50" s="44"/>
      <c r="N50" s="44"/>
      <c r="O50" s="44">
        <f ca="1">+C$11+C$12*F50</f>
        <v>5.9386131500123174E-2</v>
      </c>
      <c r="P50" s="44"/>
      <c r="Q50" s="46">
        <f t="shared" si="4"/>
        <v>39016.042000000001</v>
      </c>
      <c r="S50" s="6">
        <v>1</v>
      </c>
    </row>
    <row r="51" spans="1:19">
      <c r="A51" s="49" t="s">
        <v>75</v>
      </c>
      <c r="B51" s="51" t="s">
        <v>49</v>
      </c>
      <c r="C51" s="49">
        <v>54787.641300000003</v>
      </c>
      <c r="D51" s="49">
        <v>2.9999999999999997E-4</v>
      </c>
      <c r="E51" s="50">
        <f t="shared" si="0"/>
        <v>111309.68389657738</v>
      </c>
      <c r="F51" s="44">
        <f t="shared" si="5"/>
        <v>111309.5</v>
      </c>
      <c r="G51" s="44">
        <f t="shared" si="2"/>
        <v>4.4318276311969385E-2</v>
      </c>
      <c r="H51" s="44"/>
      <c r="I51" s="44"/>
      <c r="J51" s="44"/>
      <c r="K51" s="44">
        <f t="shared" ref="K51:K57" si="6">G51</f>
        <v>4.4318276311969385E-2</v>
      </c>
      <c r="L51" s="44"/>
      <c r="M51" s="44"/>
      <c r="N51" s="44"/>
      <c r="O51" s="44">
        <f ca="1">+C$11+C$12*F51</f>
        <v>4.4523082239051104E-2</v>
      </c>
      <c r="P51" s="44"/>
      <c r="Q51" s="46">
        <f t="shared" si="4"/>
        <v>39769.141300000003</v>
      </c>
      <c r="S51" s="6">
        <v>1</v>
      </c>
    </row>
    <row r="52" spans="1:19">
      <c r="A52" s="24" t="s">
        <v>178</v>
      </c>
      <c r="B52" s="24" t="s">
        <v>72</v>
      </c>
      <c r="C52" s="86">
        <v>54827.408300000003</v>
      </c>
      <c r="D52" s="86" t="s">
        <v>93</v>
      </c>
      <c r="E52" s="50">
        <f t="shared" si="0"/>
        <v>111474.69516958094</v>
      </c>
      <c r="F52" s="44">
        <f t="shared" si="5"/>
        <v>111474.5</v>
      </c>
      <c r="G52" s="44">
        <f t="shared" si="2"/>
        <v>4.7035021205374505E-2</v>
      </c>
      <c r="H52" s="44"/>
      <c r="I52" s="44"/>
      <c r="J52" s="44"/>
      <c r="K52" s="44">
        <f t="shared" si="6"/>
        <v>4.7035021205374505E-2</v>
      </c>
      <c r="L52" s="44"/>
      <c r="M52" s="44"/>
      <c r="N52" s="44"/>
      <c r="O52" s="44"/>
      <c r="P52" s="44"/>
      <c r="Q52" s="46">
        <f t="shared" si="4"/>
        <v>39808.908300000003</v>
      </c>
      <c r="R52" s="44"/>
      <c r="S52" s="6">
        <v>1</v>
      </c>
    </row>
    <row r="53" spans="1:19">
      <c r="A53" s="24" t="s">
        <v>178</v>
      </c>
      <c r="B53" s="24" t="s">
        <v>72</v>
      </c>
      <c r="C53" s="86">
        <v>54829.3338</v>
      </c>
      <c r="D53" s="86" t="s">
        <v>93</v>
      </c>
      <c r="E53" s="50">
        <f t="shared" ref="E53:E79" si="7">+(C53-C$7)/C$8</f>
        <v>111482.6849401487</v>
      </c>
      <c r="F53" s="44">
        <f t="shared" si="5"/>
        <v>111482.5</v>
      </c>
      <c r="G53" s="44">
        <f t="shared" ref="G53:G79" si="8">+C53-(C$7+F53*C$8)</f>
        <v>4.4569772471731994E-2</v>
      </c>
      <c r="H53" s="44"/>
      <c r="I53" s="44"/>
      <c r="J53" s="44"/>
      <c r="K53" s="44">
        <f t="shared" si="6"/>
        <v>4.4569772471731994E-2</v>
      </c>
      <c r="L53" s="44"/>
      <c r="M53" s="44"/>
      <c r="N53" s="44"/>
      <c r="O53" s="44"/>
      <c r="P53" s="44"/>
      <c r="Q53" s="46">
        <f t="shared" ref="Q53:Q79" si="9">+C53-15018.5</f>
        <v>39810.8338</v>
      </c>
      <c r="R53" s="44"/>
      <c r="S53" s="6">
        <v>1</v>
      </c>
    </row>
    <row r="54" spans="1:19">
      <c r="A54" s="24" t="s">
        <v>178</v>
      </c>
      <c r="B54" s="24" t="s">
        <v>49</v>
      </c>
      <c r="C54" s="86">
        <v>54829.566299999999</v>
      </c>
      <c r="D54" s="86" t="s">
        <v>93</v>
      </c>
      <c r="E54" s="50">
        <f t="shared" si="7"/>
        <v>111483.64968782826</v>
      </c>
      <c r="F54" s="44">
        <f t="shared" si="5"/>
        <v>111483.5</v>
      </c>
      <c r="G54" s="44">
        <f t="shared" si="8"/>
        <v>3.607411638222402E-2</v>
      </c>
      <c r="H54" s="44"/>
      <c r="I54" s="44"/>
      <c r="J54" s="44"/>
      <c r="K54" s="44">
        <f t="shared" si="6"/>
        <v>3.607411638222402E-2</v>
      </c>
      <c r="L54" s="44"/>
      <c r="M54" s="44"/>
      <c r="N54" s="44"/>
      <c r="O54" s="44"/>
      <c r="P54" s="44"/>
      <c r="Q54" s="46">
        <f t="shared" si="9"/>
        <v>39811.066299999999</v>
      </c>
      <c r="R54" s="44"/>
      <c r="S54" s="6">
        <v>1</v>
      </c>
    </row>
    <row r="55" spans="1:19">
      <c r="A55" s="24" t="s">
        <v>191</v>
      </c>
      <c r="B55" s="24" t="s">
        <v>72</v>
      </c>
      <c r="C55" s="86">
        <v>55063.576399999998</v>
      </c>
      <c r="D55" s="86" t="s">
        <v>93</v>
      </c>
      <c r="E55" s="50">
        <f t="shared" si="7"/>
        <v>112454.66345544194</v>
      </c>
      <c r="F55" s="44">
        <f t="shared" si="5"/>
        <v>112454.5</v>
      </c>
      <c r="G55" s="44">
        <f t="shared" si="8"/>
        <v>3.9392051468894351E-2</v>
      </c>
      <c r="H55" s="44"/>
      <c r="I55" s="44"/>
      <c r="J55" s="44"/>
      <c r="K55" s="44">
        <f t="shared" si="6"/>
        <v>3.9392051468894351E-2</v>
      </c>
      <c r="L55" s="44"/>
      <c r="M55" s="44"/>
      <c r="N55" s="44"/>
      <c r="O55" s="44"/>
      <c r="P55" s="44"/>
      <c r="Q55" s="46">
        <f t="shared" si="9"/>
        <v>40045.076399999998</v>
      </c>
      <c r="R55" s="44"/>
      <c r="S55" s="6">
        <v>1</v>
      </c>
    </row>
    <row r="56" spans="1:19">
      <c r="A56" s="24" t="s">
        <v>191</v>
      </c>
      <c r="B56" s="24" t="s">
        <v>72</v>
      </c>
      <c r="C56" s="86">
        <v>55067.430899999999</v>
      </c>
      <c r="D56" s="86" t="s">
        <v>93</v>
      </c>
      <c r="E56" s="50">
        <f t="shared" si="7"/>
        <v>112470.65751966083</v>
      </c>
      <c r="F56" s="44">
        <f t="shared" si="5"/>
        <v>112470.5</v>
      </c>
      <c r="G56" s="44">
        <f t="shared" si="8"/>
        <v>3.7961554007779341E-2</v>
      </c>
      <c r="H56" s="44"/>
      <c r="I56" s="44"/>
      <c r="J56" s="44"/>
      <c r="K56" s="44">
        <f t="shared" si="6"/>
        <v>3.7961554007779341E-2</v>
      </c>
      <c r="L56" s="44"/>
      <c r="M56" s="44"/>
      <c r="N56" s="44"/>
      <c r="O56" s="44"/>
      <c r="P56" s="44"/>
      <c r="Q56" s="46">
        <f t="shared" si="9"/>
        <v>40048.930899999999</v>
      </c>
      <c r="R56" s="44"/>
      <c r="S56" s="6">
        <v>1</v>
      </c>
    </row>
    <row r="57" spans="1:19">
      <c r="A57" s="56" t="s">
        <v>76</v>
      </c>
      <c r="B57" s="57" t="s">
        <v>72</v>
      </c>
      <c r="C57" s="56">
        <v>55153.704599999997</v>
      </c>
      <c r="D57" s="56">
        <v>2.9999999999999997E-4</v>
      </c>
      <c r="E57" s="50">
        <f t="shared" si="7"/>
        <v>112828.64612990872</v>
      </c>
      <c r="F57" s="44">
        <f t="shared" si="5"/>
        <v>112828.5</v>
      </c>
      <c r="G57" s="44">
        <f t="shared" si="8"/>
        <v>3.5216673233662732E-2</v>
      </c>
      <c r="H57" s="44"/>
      <c r="I57" s="44"/>
      <c r="J57" s="44"/>
      <c r="K57" s="44">
        <f t="shared" si="6"/>
        <v>3.5216673233662732E-2</v>
      </c>
      <c r="L57" s="44"/>
      <c r="M57" s="44"/>
      <c r="N57" s="44"/>
      <c r="O57" s="44">
        <f t="shared" ref="O57:O62" ca="1" si="10">+C$11+C$12*F57</f>
        <v>3.7298451254229259E-2</v>
      </c>
      <c r="P57" s="44"/>
      <c r="Q57" s="46">
        <f t="shared" si="9"/>
        <v>40135.204599999997</v>
      </c>
      <c r="S57" s="6">
        <v>1</v>
      </c>
    </row>
    <row r="58" spans="1:19">
      <c r="A58" s="89" t="s">
        <v>275</v>
      </c>
      <c r="B58" s="89"/>
      <c r="C58" s="58">
        <v>55409.398999999998</v>
      </c>
      <c r="D58" s="58">
        <v>1E-3</v>
      </c>
      <c r="E58" s="50">
        <f t="shared" si="7"/>
        <v>113889.63786787953</v>
      </c>
      <c r="F58" s="44">
        <f t="shared" si="5"/>
        <v>113889.5</v>
      </c>
      <c r="G58" s="44">
        <f t="shared" si="8"/>
        <v>3.3225560080609284E-2</v>
      </c>
      <c r="H58" s="44"/>
      <c r="I58" s="44"/>
      <c r="J58" s="44">
        <f t="shared" ref="J58:J63" si="11">G58</f>
        <v>3.3225560080609284E-2</v>
      </c>
      <c r="L58" s="44"/>
      <c r="M58" s="44"/>
      <c r="N58" s="44"/>
      <c r="O58" s="44">
        <f t="shared" ca="1" si="10"/>
        <v>3.2252148769110089E-2</v>
      </c>
      <c r="P58" s="44"/>
      <c r="Q58" s="46">
        <f t="shared" si="9"/>
        <v>40390.898999999998</v>
      </c>
      <c r="S58" s="6">
        <v>1</v>
      </c>
    </row>
    <row r="59" spans="1:19">
      <c r="A59" s="89" t="s">
        <v>275</v>
      </c>
      <c r="B59" s="89"/>
      <c r="C59" s="58">
        <v>55460.489099999999</v>
      </c>
      <c r="D59" s="58">
        <v>2.0999999999999999E-3</v>
      </c>
      <c r="E59" s="50">
        <f t="shared" si="7"/>
        <v>114101.63380518634</v>
      </c>
      <c r="F59" s="44">
        <f t="shared" si="5"/>
        <v>114101.5</v>
      </c>
      <c r="G59" s="44">
        <f t="shared" si="8"/>
        <v>3.2246468668745365E-2</v>
      </c>
      <c r="H59" s="44"/>
      <c r="I59" s="44"/>
      <c r="J59" s="44">
        <f t="shared" si="11"/>
        <v>3.2246468668745365E-2</v>
      </c>
      <c r="L59" s="44"/>
      <c r="M59" s="44"/>
      <c r="N59" s="44"/>
      <c r="O59" s="44">
        <f t="shared" ca="1" si="10"/>
        <v>3.1243839507238969E-2</v>
      </c>
      <c r="P59" s="44"/>
      <c r="Q59" s="46">
        <f t="shared" si="9"/>
        <v>40441.989099999999</v>
      </c>
      <c r="S59" s="6">
        <v>1</v>
      </c>
    </row>
    <row r="60" spans="1:19">
      <c r="A60" s="89" t="s">
        <v>275</v>
      </c>
      <c r="B60" s="89"/>
      <c r="C60" s="58">
        <v>55462.4179</v>
      </c>
      <c r="D60" s="58">
        <v>2.5999999999999999E-3</v>
      </c>
      <c r="E60" s="50">
        <f t="shared" si="7"/>
        <v>114109.63726894699</v>
      </c>
      <c r="F60" s="44">
        <f t="shared" si="5"/>
        <v>114109.5</v>
      </c>
      <c r="G60" s="44">
        <f t="shared" si="8"/>
        <v>3.3081219939049333E-2</v>
      </c>
      <c r="H60" s="44"/>
      <c r="I60" s="44"/>
      <c r="J60" s="44">
        <f t="shared" si="11"/>
        <v>3.3081219939049333E-2</v>
      </c>
      <c r="L60" s="44"/>
      <c r="M60" s="44"/>
      <c r="N60" s="44"/>
      <c r="O60" s="44">
        <f t="shared" ca="1" si="10"/>
        <v>3.1205790101130559E-2</v>
      </c>
      <c r="P60" s="44"/>
      <c r="Q60" s="46">
        <f t="shared" si="9"/>
        <v>40443.9179</v>
      </c>
      <c r="S60" s="6">
        <v>1</v>
      </c>
    </row>
    <row r="61" spans="1:19">
      <c r="A61" s="89" t="s">
        <v>275</v>
      </c>
      <c r="B61" s="89"/>
      <c r="C61" s="58">
        <v>55473.5026</v>
      </c>
      <c r="D61" s="58">
        <v>3.3999999999999998E-3</v>
      </c>
      <c r="E61" s="50">
        <f t="shared" si="7"/>
        <v>114155.63270380159</v>
      </c>
      <c r="F61" s="44">
        <f t="shared" si="5"/>
        <v>114155.5</v>
      </c>
      <c r="G61" s="44">
        <f t="shared" si="8"/>
        <v>3.1981039726815652E-2</v>
      </c>
      <c r="H61" s="44"/>
      <c r="I61" s="44"/>
      <c r="J61" s="44">
        <f t="shared" si="11"/>
        <v>3.1981039726815652E-2</v>
      </c>
      <c r="L61" s="44"/>
      <c r="M61" s="44"/>
      <c r="N61" s="44"/>
      <c r="O61" s="44">
        <f t="shared" ca="1" si="10"/>
        <v>3.0987006016007568E-2</v>
      </c>
      <c r="P61" s="44"/>
      <c r="Q61" s="46">
        <f t="shared" si="9"/>
        <v>40455.0026</v>
      </c>
      <c r="S61" s="6">
        <v>1</v>
      </c>
    </row>
    <row r="62" spans="1:19">
      <c r="A62" s="89" t="s">
        <v>275</v>
      </c>
      <c r="B62" s="89"/>
      <c r="C62" s="58">
        <v>55514.471799999999</v>
      </c>
      <c r="D62" s="58">
        <v>1.1000000000000001E-3</v>
      </c>
      <c r="E62" s="50">
        <f t="shared" si="7"/>
        <v>114325.63244846268</v>
      </c>
      <c r="F62" s="44">
        <f t="shared" si="5"/>
        <v>114325.5</v>
      </c>
      <c r="G62" s="44">
        <f t="shared" si="8"/>
        <v>3.1919504166580737E-2</v>
      </c>
      <c r="H62" s="44"/>
      <c r="I62" s="44"/>
      <c r="J62" s="44">
        <f t="shared" si="11"/>
        <v>3.1919504166580737E-2</v>
      </c>
      <c r="L62" s="44"/>
      <c r="M62" s="44"/>
      <c r="N62" s="44"/>
      <c r="O62" s="44">
        <f t="shared" ca="1" si="10"/>
        <v>3.0178456136205289E-2</v>
      </c>
      <c r="P62" s="44"/>
      <c r="Q62" s="46">
        <f t="shared" si="9"/>
        <v>40495.971799999999</v>
      </c>
      <c r="S62" s="6">
        <v>1</v>
      </c>
    </row>
    <row r="63" spans="1:19">
      <c r="A63" s="56" t="s">
        <v>77</v>
      </c>
      <c r="B63" s="57" t="s">
        <v>72</v>
      </c>
      <c r="C63" s="56">
        <v>55776.428500000002</v>
      </c>
      <c r="D63" s="56">
        <v>1.6999999999999999E-3</v>
      </c>
      <c r="E63" s="50">
        <f t="shared" si="7"/>
        <v>115412.60930210554</v>
      </c>
      <c r="F63" s="44">
        <f t="shared" ref="F63:F83" si="12">ROUND(2*E63,0)/2</f>
        <v>115412.5</v>
      </c>
      <c r="G63" s="44">
        <f t="shared" si="8"/>
        <v>2.6341332639276516E-2</v>
      </c>
      <c r="H63" s="44"/>
      <c r="I63" s="44"/>
      <c r="J63" s="44">
        <f t="shared" si="11"/>
        <v>2.6341332639276516E-2</v>
      </c>
      <c r="L63" s="44"/>
      <c r="M63" s="44"/>
      <c r="N63" s="44"/>
      <c r="O63" s="44">
        <f ca="1">+C$11+C$12*F63</f>
        <v>2.5008493081233985E-2</v>
      </c>
      <c r="P63" s="44"/>
      <c r="Q63" s="46">
        <f t="shared" si="9"/>
        <v>40757.928500000002</v>
      </c>
      <c r="S63" s="6">
        <v>1</v>
      </c>
    </row>
    <row r="64" spans="1:19">
      <c r="A64" s="24" t="s">
        <v>231</v>
      </c>
      <c r="B64" s="24" t="s">
        <v>72</v>
      </c>
      <c r="C64" s="86">
        <v>55787.5147</v>
      </c>
      <c r="D64" s="86" t="s">
        <v>93</v>
      </c>
      <c r="E64" s="50">
        <f t="shared" si="7"/>
        <v>115458.61096113871</v>
      </c>
      <c r="F64" s="44">
        <f t="shared" si="12"/>
        <v>115458.5</v>
      </c>
      <c r="G64" s="44">
        <f t="shared" si="8"/>
        <v>2.6741152425529435E-2</v>
      </c>
      <c r="H64" s="44"/>
      <c r="I64" s="44"/>
      <c r="J64" s="44"/>
      <c r="K64" s="44">
        <f t="shared" ref="K64:K72" si="13">G64</f>
        <v>2.6741152425529435E-2</v>
      </c>
      <c r="L64" s="44"/>
      <c r="M64" s="44"/>
      <c r="N64" s="44"/>
      <c r="O64" s="44"/>
      <c r="P64" s="44"/>
      <c r="Q64" s="46">
        <f t="shared" si="9"/>
        <v>40769.0147</v>
      </c>
      <c r="R64" s="44"/>
      <c r="S64" s="6">
        <v>1</v>
      </c>
    </row>
    <row r="65" spans="1:19">
      <c r="A65" s="48" t="s">
        <v>82</v>
      </c>
      <c r="B65" s="51" t="s">
        <v>49</v>
      </c>
      <c r="C65" s="49">
        <v>55833.543120000002</v>
      </c>
      <c r="D65" s="49">
        <v>2.9999999999999997E-4</v>
      </c>
      <c r="E65" s="50">
        <f t="shared" si="7"/>
        <v>115649.60369829624</v>
      </c>
      <c r="F65" s="44">
        <f t="shared" si="12"/>
        <v>115649.5</v>
      </c>
      <c r="G65" s="44">
        <f t="shared" si="8"/>
        <v>2.4990838937810622E-2</v>
      </c>
      <c r="H65" s="44"/>
      <c r="J65" s="44"/>
      <c r="K65" s="44">
        <f t="shared" si="13"/>
        <v>2.4990838937810622E-2</v>
      </c>
      <c r="L65" s="44"/>
      <c r="M65" s="44"/>
      <c r="N65" s="44"/>
      <c r="O65" s="44">
        <f ca="1">+C$11+C$12*F65</f>
        <v>2.3881279425274293E-2</v>
      </c>
      <c r="P65" s="44"/>
      <c r="Q65" s="46">
        <f t="shared" si="9"/>
        <v>40815.043120000002</v>
      </c>
      <c r="S65" s="6">
        <v>1</v>
      </c>
    </row>
    <row r="66" spans="1:19">
      <c r="A66" s="24" t="s">
        <v>231</v>
      </c>
      <c r="B66" s="24" t="s">
        <v>49</v>
      </c>
      <c r="C66" s="86">
        <v>55838.364099999999</v>
      </c>
      <c r="D66" s="86" t="s">
        <v>93</v>
      </c>
      <c r="E66" s="50">
        <f t="shared" si="7"/>
        <v>115669.60812525639</v>
      </c>
      <c r="F66" s="44">
        <f t="shared" si="12"/>
        <v>115669.5</v>
      </c>
      <c r="G66" s="44">
        <f t="shared" si="8"/>
        <v>2.6057717106596101E-2</v>
      </c>
      <c r="H66" s="44"/>
      <c r="I66" s="44"/>
      <c r="J66" s="44"/>
      <c r="K66" s="44">
        <f t="shared" si="13"/>
        <v>2.6057717106596101E-2</v>
      </c>
      <c r="L66" s="44"/>
      <c r="M66" s="44"/>
      <c r="N66" s="44"/>
      <c r="O66" s="44"/>
      <c r="P66" s="44"/>
      <c r="Q66" s="46">
        <f t="shared" si="9"/>
        <v>40819.864099999999</v>
      </c>
      <c r="R66" s="44"/>
      <c r="S66" s="6">
        <v>1</v>
      </c>
    </row>
    <row r="67" spans="1:19">
      <c r="A67" s="24" t="s">
        <v>231</v>
      </c>
      <c r="B67" s="24" t="s">
        <v>72</v>
      </c>
      <c r="C67" s="86">
        <v>55838.604299999999</v>
      </c>
      <c r="D67" s="86" t="s">
        <v>93</v>
      </c>
      <c r="E67" s="50">
        <f t="shared" si="7"/>
        <v>115670.60482371932</v>
      </c>
      <c r="F67" s="44">
        <f t="shared" si="12"/>
        <v>115670.5</v>
      </c>
      <c r="G67" s="44">
        <f t="shared" si="8"/>
        <v>2.5262061011744663E-2</v>
      </c>
      <c r="H67" s="44"/>
      <c r="I67" s="44"/>
      <c r="J67" s="44"/>
      <c r="K67" s="44">
        <f t="shared" si="13"/>
        <v>2.5262061011744663E-2</v>
      </c>
      <c r="L67" s="44"/>
      <c r="M67" s="44"/>
      <c r="N67" s="44"/>
      <c r="O67" s="44"/>
      <c r="P67" s="44"/>
      <c r="Q67" s="46">
        <f t="shared" si="9"/>
        <v>40820.104299999999</v>
      </c>
      <c r="R67" s="44"/>
      <c r="S67" s="6">
        <v>1</v>
      </c>
    </row>
    <row r="68" spans="1:19">
      <c r="A68" s="24" t="s">
        <v>231</v>
      </c>
      <c r="B68" s="24" t="s">
        <v>72</v>
      </c>
      <c r="C68" s="86">
        <v>55856.437400000003</v>
      </c>
      <c r="D68" s="86" t="s">
        <v>93</v>
      </c>
      <c r="E68" s="50">
        <f t="shared" si="7"/>
        <v>115744.60242305044</v>
      </c>
      <c r="F68" s="44">
        <f t="shared" si="12"/>
        <v>115744.5</v>
      </c>
      <c r="G68" s="44">
        <f t="shared" si="8"/>
        <v>2.4683510237082373E-2</v>
      </c>
      <c r="H68" s="44"/>
      <c r="I68" s="44"/>
      <c r="J68" s="44"/>
      <c r="K68" s="44">
        <f t="shared" si="13"/>
        <v>2.4683510237082373E-2</v>
      </c>
      <c r="L68" s="44"/>
      <c r="M68" s="44"/>
      <c r="N68" s="44"/>
      <c r="O68" s="44"/>
      <c r="P68" s="44"/>
      <c r="Q68" s="46">
        <f t="shared" si="9"/>
        <v>40837.937400000003</v>
      </c>
      <c r="R68" s="44"/>
      <c r="S68" s="6">
        <v>1</v>
      </c>
    </row>
    <row r="69" spans="1:19">
      <c r="A69" s="24" t="s">
        <v>231</v>
      </c>
      <c r="B69" s="24" t="s">
        <v>72</v>
      </c>
      <c r="C69" s="86">
        <v>55874.269800000002</v>
      </c>
      <c r="D69" s="86" t="s">
        <v>93</v>
      </c>
      <c r="E69" s="50">
        <f t="shared" si="7"/>
        <v>115818.59711776488</v>
      </c>
      <c r="F69" s="44">
        <f t="shared" si="12"/>
        <v>115818.5</v>
      </c>
      <c r="G69" s="44">
        <f t="shared" si="8"/>
        <v>2.3404959465551656E-2</v>
      </c>
      <c r="H69" s="44"/>
      <c r="I69" s="44"/>
      <c r="J69" s="44"/>
      <c r="K69" s="44">
        <f t="shared" si="13"/>
        <v>2.3404959465551656E-2</v>
      </c>
      <c r="L69" s="44"/>
      <c r="M69" s="44"/>
      <c r="N69" s="44"/>
      <c r="O69" s="44"/>
      <c r="P69" s="44"/>
      <c r="Q69" s="46">
        <f t="shared" si="9"/>
        <v>40855.769800000002</v>
      </c>
      <c r="R69" s="44"/>
      <c r="S69" s="6">
        <v>1</v>
      </c>
    </row>
    <row r="70" spans="1:19">
      <c r="A70" s="24" t="s">
        <v>231</v>
      </c>
      <c r="B70" s="24" t="s">
        <v>49</v>
      </c>
      <c r="C70" s="86">
        <v>55874.5118</v>
      </c>
      <c r="D70" s="86" t="s">
        <v>93</v>
      </c>
      <c r="E70" s="50">
        <f t="shared" si="7"/>
        <v>115819.6012852421</v>
      </c>
      <c r="F70" s="44">
        <f t="shared" si="12"/>
        <v>115819.5</v>
      </c>
      <c r="G70" s="44">
        <f t="shared" si="8"/>
        <v>2.4409303376160096E-2</v>
      </c>
      <c r="H70" s="44"/>
      <c r="I70" s="44"/>
      <c r="J70" s="44"/>
      <c r="K70" s="44">
        <f t="shared" si="13"/>
        <v>2.4409303376160096E-2</v>
      </c>
      <c r="L70" s="44"/>
      <c r="M70" s="44"/>
      <c r="N70" s="44"/>
      <c r="O70" s="44"/>
      <c r="P70" s="44"/>
      <c r="Q70" s="46">
        <f t="shared" si="9"/>
        <v>40856.0118</v>
      </c>
      <c r="R70" s="44"/>
      <c r="S70" s="6">
        <v>1</v>
      </c>
    </row>
    <row r="71" spans="1:19">
      <c r="A71" s="56" t="s">
        <v>78</v>
      </c>
      <c r="B71" s="57" t="s">
        <v>49</v>
      </c>
      <c r="C71" s="56">
        <v>55883.671399999999</v>
      </c>
      <c r="D71" s="56">
        <v>2.9999999999999997E-4</v>
      </c>
      <c r="E71" s="50">
        <f t="shared" si="7"/>
        <v>115857.60860930987</v>
      </c>
      <c r="F71" s="44">
        <f t="shared" si="12"/>
        <v>115857.5</v>
      </c>
      <c r="G71" s="44">
        <f t="shared" si="8"/>
        <v>2.6174371894740034E-2</v>
      </c>
      <c r="H71" s="44"/>
      <c r="I71" s="44"/>
      <c r="J71" s="44"/>
      <c r="K71" s="44">
        <f t="shared" si="13"/>
        <v>2.6174371894740034E-2</v>
      </c>
      <c r="L71" s="44"/>
      <c r="M71" s="44"/>
      <c r="N71" s="44"/>
      <c r="O71" s="44">
        <f t="shared" ref="O71:O79" ca="1" si="14">+C$11+C$12*F71</f>
        <v>2.2891994866457321E-2</v>
      </c>
      <c r="P71" s="44"/>
      <c r="Q71" s="46">
        <f t="shared" si="9"/>
        <v>40865.171399999999</v>
      </c>
      <c r="S71" s="6">
        <v>1</v>
      </c>
    </row>
    <row r="72" spans="1:19">
      <c r="A72" s="48" t="s">
        <v>81</v>
      </c>
      <c r="B72" s="51" t="s">
        <v>72</v>
      </c>
      <c r="C72" s="49">
        <v>56251.657599999999</v>
      </c>
      <c r="D72" s="49">
        <v>3.0000000000000003E-4</v>
      </c>
      <c r="E72" s="50">
        <f t="shared" si="7"/>
        <v>117384.54982463282</v>
      </c>
      <c r="F72" s="44">
        <f t="shared" si="12"/>
        <v>117384.5</v>
      </c>
      <c r="G72" s="44">
        <f t="shared" si="8"/>
        <v>1.2007520075712819E-2</v>
      </c>
      <c r="H72" s="44"/>
      <c r="I72" s="44"/>
      <c r="J72" s="44"/>
      <c r="K72" s="44">
        <f t="shared" si="13"/>
        <v>1.2007520075712819E-2</v>
      </c>
      <c r="L72" s="44"/>
      <c r="M72" s="44"/>
      <c r="N72" s="44"/>
      <c r="O72" s="44">
        <f t="shared" ca="1" si="14"/>
        <v>1.5629314475527067E-2</v>
      </c>
      <c r="P72" s="44"/>
      <c r="Q72" s="46">
        <f t="shared" si="9"/>
        <v>41233.157599999999</v>
      </c>
      <c r="S72" s="6">
        <v>1</v>
      </c>
    </row>
    <row r="73" spans="1:19">
      <c r="A73" s="88" t="s">
        <v>83</v>
      </c>
      <c r="B73" s="54" t="s">
        <v>72</v>
      </c>
      <c r="C73" s="49">
        <v>56585.4303</v>
      </c>
      <c r="D73" s="55">
        <v>2.2000000000000001E-3</v>
      </c>
      <c r="E73" s="50">
        <f t="shared" si="7"/>
        <v>118769.52375077359</v>
      </c>
      <c r="F73" s="44">
        <f t="shared" si="12"/>
        <v>118769.5</v>
      </c>
      <c r="G73" s="44">
        <f t="shared" si="8"/>
        <v>5.723833259253297E-3</v>
      </c>
      <c r="H73" s="44"/>
      <c r="I73" s="44"/>
      <c r="J73" s="44">
        <f>G73</f>
        <v>5.723833259253297E-3</v>
      </c>
      <c r="L73" s="44"/>
      <c r="M73" s="44"/>
      <c r="N73" s="44"/>
      <c r="O73" s="44">
        <f t="shared" ca="1" si="14"/>
        <v>9.0420110430199374E-3</v>
      </c>
      <c r="P73" s="44"/>
      <c r="Q73" s="46">
        <f t="shared" si="9"/>
        <v>41566.9303</v>
      </c>
      <c r="S73" s="6">
        <v>1</v>
      </c>
    </row>
    <row r="74" spans="1:19">
      <c r="A74" s="59" t="s">
        <v>276</v>
      </c>
      <c r="B74" s="90"/>
      <c r="C74" s="59">
        <v>56950.291899999997</v>
      </c>
      <c r="D74" s="59">
        <v>1.5E-3</v>
      </c>
      <c r="E74" s="50">
        <f t="shared" si="7"/>
        <v>120283.49958717362</v>
      </c>
      <c r="F74" s="44">
        <f t="shared" si="12"/>
        <v>120283.5</v>
      </c>
      <c r="G74" s="44">
        <f t="shared" si="8"/>
        <v>-9.9489363492466509E-5</v>
      </c>
      <c r="H74" s="44"/>
      <c r="I74" s="44"/>
      <c r="J74" s="44">
        <f>G74</f>
        <v>-9.9489363492466509E-5</v>
      </c>
      <c r="L74" s="44"/>
      <c r="M74" s="44"/>
      <c r="N74" s="44"/>
      <c r="O74" s="44">
        <f t="shared" ca="1" si="14"/>
        <v>1.8411609370158066E-3</v>
      </c>
      <c r="P74" s="44"/>
      <c r="Q74" s="46">
        <f t="shared" si="9"/>
        <v>41931.791899999997</v>
      </c>
      <c r="S74" s="6">
        <v>1</v>
      </c>
    </row>
    <row r="75" spans="1:19">
      <c r="A75" s="59" t="s">
        <v>276</v>
      </c>
      <c r="B75" s="90"/>
      <c r="C75" s="59">
        <v>56950.533900000002</v>
      </c>
      <c r="D75" s="59">
        <v>2.8999999999999998E-3</v>
      </c>
      <c r="E75" s="50">
        <f t="shared" si="7"/>
        <v>120284.50375465087</v>
      </c>
      <c r="F75" s="44">
        <f t="shared" si="12"/>
        <v>120284.5</v>
      </c>
      <c r="G75" s="44">
        <f t="shared" si="8"/>
        <v>9.0485455439193174E-4</v>
      </c>
      <c r="H75" s="44"/>
      <c r="I75" s="44"/>
      <c r="J75" s="44">
        <f>G75</f>
        <v>9.0485455439193174E-4</v>
      </c>
      <c r="L75" s="44"/>
      <c r="M75" s="44"/>
      <c r="N75" s="44"/>
      <c r="O75" s="44">
        <f t="shared" ca="1" si="14"/>
        <v>1.8364047612522416E-3</v>
      </c>
      <c r="P75" s="44"/>
      <c r="Q75" s="46">
        <f t="shared" si="9"/>
        <v>41932.033900000002</v>
      </c>
      <c r="S75" s="6">
        <v>1</v>
      </c>
    </row>
    <row r="76" spans="1:19">
      <c r="A76" s="92" t="s">
        <v>0</v>
      </c>
      <c r="B76" s="93" t="s">
        <v>72</v>
      </c>
      <c r="C76" s="94">
        <v>57322.379000000001</v>
      </c>
      <c r="D76" s="94">
        <v>1.4E-3</v>
      </c>
      <c r="E76" s="50">
        <f t="shared" si="7"/>
        <v>121827.45729178318</v>
      </c>
      <c r="F76" s="44">
        <f t="shared" si="12"/>
        <v>121827.5</v>
      </c>
      <c r="G76" s="44">
        <f t="shared" si="8"/>
        <v>-1.0292494727764279E-2</v>
      </c>
      <c r="H76" s="44"/>
      <c r="I76" s="44"/>
      <c r="J76" s="44"/>
      <c r="K76" s="44">
        <f t="shared" ref="K76:K83" si="15">G76</f>
        <v>-1.0292494727764279E-2</v>
      </c>
      <c r="L76" s="44"/>
      <c r="M76" s="44"/>
      <c r="N76" s="44"/>
      <c r="O76" s="44">
        <f t="shared" ca="1" si="14"/>
        <v>-5.5023744418947196E-3</v>
      </c>
      <c r="P76" s="44"/>
      <c r="Q76" s="46">
        <f t="shared" si="9"/>
        <v>42303.879000000001</v>
      </c>
      <c r="R76" s="44"/>
      <c r="S76" s="6">
        <v>1</v>
      </c>
    </row>
    <row r="77" spans="1:19">
      <c r="A77" s="92" t="s">
        <v>0</v>
      </c>
      <c r="B77" s="93" t="s">
        <v>72</v>
      </c>
      <c r="C77" s="94">
        <v>57329.3681</v>
      </c>
      <c r="D77" s="94">
        <v>2.3E-3</v>
      </c>
      <c r="E77" s="50">
        <f t="shared" si="7"/>
        <v>121856.45822944882</v>
      </c>
      <c r="F77" s="44">
        <f t="shared" si="12"/>
        <v>121856.5</v>
      </c>
      <c r="G77" s="44">
        <f t="shared" si="8"/>
        <v>-1.006652139039943E-2</v>
      </c>
      <c r="H77" s="44"/>
      <c r="I77" s="44"/>
      <c r="J77" s="44"/>
      <c r="K77" s="44">
        <f t="shared" si="15"/>
        <v>-1.006652139039943E-2</v>
      </c>
      <c r="L77" s="44"/>
      <c r="M77" s="44"/>
      <c r="N77" s="44"/>
      <c r="O77" s="44">
        <f t="shared" ca="1" si="14"/>
        <v>-5.640303539037439E-3</v>
      </c>
      <c r="P77" s="44"/>
      <c r="Q77" s="46">
        <f t="shared" si="9"/>
        <v>42310.8681</v>
      </c>
      <c r="R77" s="44"/>
      <c r="S77" s="6">
        <v>1</v>
      </c>
    </row>
    <row r="78" spans="1:19">
      <c r="A78" s="92" t="s">
        <v>0</v>
      </c>
      <c r="B78" s="93" t="s">
        <v>72</v>
      </c>
      <c r="C78" s="94">
        <v>57329.608699999997</v>
      </c>
      <c r="D78" s="94">
        <v>1.6999999999999999E-3</v>
      </c>
      <c r="E78" s="50">
        <f t="shared" si="7"/>
        <v>121857.45658769269</v>
      </c>
      <c r="F78" s="44">
        <f t="shared" si="12"/>
        <v>121857.5</v>
      </c>
      <c r="G78" s="44">
        <f t="shared" si="8"/>
        <v>-1.0462177480803803E-2</v>
      </c>
      <c r="H78" s="44"/>
      <c r="I78" s="44"/>
      <c r="J78" s="44"/>
      <c r="K78" s="44">
        <f t="shared" si="15"/>
        <v>-1.0462177480803803E-2</v>
      </c>
      <c r="L78" s="44"/>
      <c r="M78" s="44"/>
      <c r="N78" s="44"/>
      <c r="O78" s="44">
        <f t="shared" ca="1" si="14"/>
        <v>-5.645059714801004E-3</v>
      </c>
      <c r="P78" s="44"/>
      <c r="Q78" s="46">
        <f t="shared" si="9"/>
        <v>42311.108699999997</v>
      </c>
      <c r="R78" s="44"/>
      <c r="S78" s="6">
        <v>1</v>
      </c>
    </row>
    <row r="79" spans="1:19">
      <c r="A79" s="91" t="s">
        <v>277</v>
      </c>
      <c r="B79" s="50"/>
      <c r="C79" s="49">
        <v>57637.834300000002</v>
      </c>
      <c r="D79" s="49">
        <v>2.0000000000000001E-4</v>
      </c>
      <c r="E79" s="50">
        <f t="shared" si="7"/>
        <v>123136.42403880268</v>
      </c>
      <c r="F79" s="44">
        <f t="shared" si="12"/>
        <v>123136.5</v>
      </c>
      <c r="G79" s="44">
        <f t="shared" si="8"/>
        <v>-1.8306318583199754E-2</v>
      </c>
      <c r="H79" s="44"/>
      <c r="I79" s="44"/>
      <c r="J79" s="44"/>
      <c r="K79" s="44">
        <f t="shared" si="15"/>
        <v>-1.8306318583199754E-2</v>
      </c>
      <c r="L79" s="44"/>
      <c r="M79" s="44"/>
      <c r="N79" s="44"/>
      <c r="O79" s="44">
        <f t="shared" ca="1" si="14"/>
        <v>-1.1728208516372574E-2</v>
      </c>
      <c r="P79" s="44"/>
      <c r="Q79" s="46">
        <f t="shared" si="9"/>
        <v>42619.334300000002</v>
      </c>
      <c r="S79" s="6">
        <v>1</v>
      </c>
    </row>
    <row r="80" spans="1:19">
      <c r="A80" s="95" t="s">
        <v>278</v>
      </c>
      <c r="B80" s="96" t="s">
        <v>49</v>
      </c>
      <c r="C80" s="97">
        <v>59115.359488000162</v>
      </c>
      <c r="D80" s="97">
        <v>1.5590000000000001E-3</v>
      </c>
      <c r="E80" s="50">
        <f>+(C80-C$7)/C$8</f>
        <v>129267.34445439227</v>
      </c>
      <c r="F80" s="44">
        <f t="shared" si="12"/>
        <v>129267.5</v>
      </c>
      <c r="G80" s="44">
        <f>+C80-(C$7+F80*C$8)</f>
        <v>-3.748581578838639E-2</v>
      </c>
      <c r="H80" s="44"/>
      <c r="I80" s="44"/>
      <c r="J80" s="44"/>
      <c r="K80" s="44">
        <f t="shared" si="15"/>
        <v>-3.748581578838639E-2</v>
      </c>
      <c r="L80" s="44"/>
      <c r="M80" s="44"/>
      <c r="N80" s="44"/>
      <c r="O80" s="44">
        <f ca="1">+C$11+C$12*F80</f>
        <v>-4.088832212265503E-2</v>
      </c>
      <c r="P80" s="44"/>
      <c r="Q80" s="46">
        <f>+C80-15018.5</f>
        <v>44096.859488000162</v>
      </c>
      <c r="R80" s="44"/>
      <c r="S80" s="6">
        <v>1</v>
      </c>
    </row>
    <row r="81" spans="1:19">
      <c r="A81" s="95" t="s">
        <v>278</v>
      </c>
      <c r="B81" s="96" t="s">
        <v>49</v>
      </c>
      <c r="C81" s="97">
        <v>59115.360015000217</v>
      </c>
      <c r="D81" s="97">
        <v>1.4009999999999999E-3</v>
      </c>
      <c r="E81" s="50">
        <f>+(C81-C$7)/C$8</f>
        <v>129267.3466411539</v>
      </c>
      <c r="F81" s="44">
        <f t="shared" si="12"/>
        <v>129267.5</v>
      </c>
      <c r="G81" s="44">
        <f>+C81-(C$7+F81*C$8)</f>
        <v>-3.6958815733669326E-2</v>
      </c>
      <c r="H81" s="44"/>
      <c r="I81" s="44"/>
      <c r="J81" s="44"/>
      <c r="K81" s="44">
        <f t="shared" si="15"/>
        <v>-3.6958815733669326E-2</v>
      </c>
      <c r="L81" s="44"/>
      <c r="M81" s="44"/>
      <c r="N81" s="44"/>
      <c r="O81" s="44">
        <f ca="1">+C$11+C$12*F81</f>
        <v>-4.088832212265503E-2</v>
      </c>
      <c r="P81" s="44"/>
      <c r="Q81" s="46">
        <f>+C81-15018.5</f>
        <v>44096.860015000217</v>
      </c>
      <c r="S81" s="6">
        <v>1</v>
      </c>
    </row>
    <row r="82" spans="1:19">
      <c r="A82" s="95" t="s">
        <v>278</v>
      </c>
      <c r="B82" s="96" t="s">
        <v>72</v>
      </c>
      <c r="C82" s="97">
        <v>59115.597870000172</v>
      </c>
      <c r="D82" s="97">
        <v>6.0239999999999998E-3</v>
      </c>
      <c r="E82" s="50">
        <f>+(C82-C$7)/C$8</f>
        <v>129268.3336091508</v>
      </c>
      <c r="F82" s="44">
        <f t="shared" si="12"/>
        <v>129268.5</v>
      </c>
      <c r="G82" s="44">
        <f>+C82-(C$7+F82*C$8)</f>
        <v>-4.0099471865687519E-2</v>
      </c>
      <c r="H82" s="44"/>
      <c r="I82" s="44"/>
      <c r="J82" s="44"/>
      <c r="K82" s="44">
        <f t="shared" si="15"/>
        <v>-4.0099471865687519E-2</v>
      </c>
      <c r="L82" s="44"/>
      <c r="M82" s="44"/>
      <c r="N82" s="44"/>
      <c r="O82" s="44">
        <f ca="1">+C$11+C$12*F82</f>
        <v>-4.0893078298418595E-2</v>
      </c>
      <c r="P82" s="44"/>
      <c r="Q82" s="46">
        <f>+C82-15018.5</f>
        <v>44097.097870000172</v>
      </c>
      <c r="R82" s="44"/>
      <c r="S82" s="6">
        <v>1</v>
      </c>
    </row>
    <row r="83" spans="1:19">
      <c r="A83" s="95" t="s">
        <v>278</v>
      </c>
      <c r="B83" s="96" t="s">
        <v>72</v>
      </c>
      <c r="C83" s="97">
        <v>59115.601247999817</v>
      </c>
      <c r="D83" s="97">
        <v>6.3150000000000003E-3</v>
      </c>
      <c r="E83" s="50">
        <f>+(C83-C$7)/C$8</f>
        <v>129268.34762599948</v>
      </c>
      <c r="F83" s="44">
        <f t="shared" si="12"/>
        <v>129268.5</v>
      </c>
      <c r="G83" s="44">
        <f>+C83-(C$7+F83*C$8)</f>
        <v>-3.6721472220961004E-2</v>
      </c>
      <c r="H83" s="44"/>
      <c r="I83" s="44"/>
      <c r="J83" s="44"/>
      <c r="K83" s="44">
        <f t="shared" si="15"/>
        <v>-3.6721472220961004E-2</v>
      </c>
      <c r="L83" s="44"/>
      <c r="M83" s="44"/>
      <c r="N83" s="44"/>
      <c r="O83" s="44">
        <f ca="1">+C$11+C$12*F83</f>
        <v>-4.0893078298418595E-2</v>
      </c>
      <c r="P83" s="44"/>
      <c r="Q83" s="46">
        <f>+C83-15018.5</f>
        <v>44097.101247999817</v>
      </c>
      <c r="S83" s="6">
        <v>1</v>
      </c>
    </row>
    <row r="84" spans="1:19">
      <c r="A84" s="50"/>
      <c r="B84" s="50"/>
      <c r="C84" s="49"/>
      <c r="D84" s="49"/>
    </row>
    <row r="85" spans="1:19">
      <c r="A85" s="50"/>
      <c r="B85" s="50"/>
      <c r="C85" s="49"/>
      <c r="D85" s="49"/>
    </row>
    <row r="86" spans="1:19">
      <c r="A86" s="50"/>
      <c r="B86" s="50"/>
      <c r="C86" s="49"/>
      <c r="D86" s="49"/>
    </row>
    <row r="87" spans="1:19">
      <c r="A87" s="50"/>
      <c r="B87" s="50"/>
      <c r="C87" s="49"/>
      <c r="D87" s="49"/>
    </row>
    <row r="88" spans="1:19">
      <c r="A88" s="50"/>
      <c r="B88" s="50"/>
      <c r="C88" s="49"/>
      <c r="D88" s="49"/>
    </row>
    <row r="89" spans="1:19">
      <c r="A89" s="50"/>
      <c r="B89" s="50"/>
      <c r="C89" s="49"/>
      <c r="D89" s="49"/>
    </row>
    <row r="90" spans="1:19">
      <c r="A90" s="50"/>
      <c r="B90" s="50"/>
      <c r="C90" s="49"/>
      <c r="D90" s="49"/>
    </row>
    <row r="91" spans="1:19">
      <c r="A91" s="50"/>
      <c r="B91" s="50"/>
      <c r="C91" s="49"/>
      <c r="D91" s="49"/>
    </row>
    <row r="92" spans="1:19">
      <c r="A92" s="50"/>
      <c r="B92" s="50"/>
      <c r="C92" s="49"/>
      <c r="D92" s="49"/>
    </row>
    <row r="93" spans="1:19">
      <c r="A93" s="50"/>
      <c r="B93" s="50"/>
      <c r="C93" s="49"/>
      <c r="D93" s="49"/>
    </row>
    <row r="94" spans="1:19">
      <c r="A94" s="50"/>
      <c r="B94" s="50"/>
      <c r="C94" s="49"/>
      <c r="D94" s="49"/>
    </row>
    <row r="95" spans="1:19">
      <c r="A95" s="50"/>
      <c r="B95" s="50"/>
      <c r="C95" s="49"/>
      <c r="D95" s="49"/>
    </row>
    <row r="96" spans="1:19">
      <c r="A96" s="50"/>
      <c r="B96" s="50"/>
      <c r="C96" s="49"/>
      <c r="D96" s="49"/>
    </row>
    <row r="97" spans="1:4">
      <c r="A97" s="50"/>
      <c r="B97" s="50"/>
      <c r="C97" s="49"/>
      <c r="D97" s="49"/>
    </row>
    <row r="98" spans="1:4">
      <c r="A98" s="50"/>
      <c r="B98" s="50"/>
      <c r="C98" s="49"/>
      <c r="D98" s="49"/>
    </row>
    <row r="99" spans="1:4">
      <c r="A99" s="50"/>
      <c r="B99" s="50"/>
      <c r="C99" s="49"/>
      <c r="D99" s="49"/>
    </row>
    <row r="100" spans="1:4">
      <c r="A100" s="50"/>
      <c r="B100" s="50"/>
      <c r="C100" s="49"/>
      <c r="D100" s="49"/>
    </row>
    <row r="101" spans="1:4">
      <c r="A101" s="50"/>
      <c r="B101" s="50"/>
      <c r="C101" s="49"/>
      <c r="D101" s="49"/>
    </row>
    <row r="102" spans="1:4">
      <c r="A102" s="50"/>
      <c r="B102" s="50"/>
      <c r="C102" s="49"/>
      <c r="D102" s="49"/>
    </row>
    <row r="103" spans="1:4">
      <c r="A103" s="50"/>
      <c r="B103" s="50"/>
      <c r="C103" s="49"/>
      <c r="D103" s="49"/>
    </row>
    <row r="104" spans="1:4">
      <c r="A104" s="50"/>
      <c r="B104" s="50"/>
      <c r="C104" s="49"/>
      <c r="D104" s="49"/>
    </row>
    <row r="105" spans="1:4">
      <c r="A105" s="50"/>
      <c r="B105" s="50"/>
      <c r="C105" s="49"/>
      <c r="D105" s="49"/>
    </row>
    <row r="106" spans="1:4">
      <c r="A106" s="50"/>
      <c r="B106" s="50"/>
      <c r="C106" s="49"/>
      <c r="D106" s="49"/>
    </row>
    <row r="107" spans="1:4">
      <c r="A107" s="50"/>
      <c r="B107" s="50"/>
      <c r="C107" s="49"/>
      <c r="D107" s="49"/>
    </row>
    <row r="108" spans="1:4">
      <c r="A108" s="50"/>
      <c r="B108" s="50"/>
      <c r="C108" s="49"/>
      <c r="D108" s="49"/>
    </row>
    <row r="109" spans="1:4">
      <c r="A109" s="50"/>
      <c r="B109" s="50"/>
      <c r="C109" s="49"/>
      <c r="D109" s="49"/>
    </row>
    <row r="110" spans="1:4">
      <c r="A110" s="50"/>
      <c r="B110" s="50"/>
      <c r="C110" s="49"/>
      <c r="D110" s="49"/>
    </row>
    <row r="111" spans="1:4">
      <c r="A111" s="50"/>
      <c r="B111" s="50"/>
      <c r="C111" s="49"/>
      <c r="D111" s="49"/>
    </row>
    <row r="112" spans="1:4">
      <c r="A112" s="50"/>
      <c r="B112" s="50"/>
      <c r="C112" s="49"/>
      <c r="D112" s="49"/>
    </row>
    <row r="113" spans="1:4">
      <c r="A113" s="50"/>
      <c r="B113" s="50"/>
      <c r="C113" s="49"/>
      <c r="D113" s="49"/>
    </row>
    <row r="114" spans="1:4">
      <c r="A114" s="50"/>
      <c r="B114" s="50"/>
      <c r="C114" s="49"/>
      <c r="D114" s="49"/>
    </row>
    <row r="115" spans="1:4">
      <c r="A115" s="50"/>
      <c r="B115" s="50"/>
      <c r="C115" s="49"/>
      <c r="D115" s="49"/>
    </row>
    <row r="116" spans="1:4">
      <c r="A116" s="50"/>
      <c r="B116" s="50"/>
      <c r="C116" s="49"/>
      <c r="D116" s="49"/>
    </row>
    <row r="117" spans="1:4">
      <c r="A117" s="50"/>
      <c r="B117" s="50"/>
      <c r="C117" s="49"/>
      <c r="D117" s="49"/>
    </row>
    <row r="118" spans="1:4">
      <c r="A118" s="50"/>
      <c r="B118" s="50"/>
      <c r="C118" s="49"/>
      <c r="D118" s="49"/>
    </row>
    <row r="119" spans="1:4">
      <c r="A119" s="50"/>
      <c r="B119" s="50"/>
      <c r="C119" s="49"/>
      <c r="D119" s="49"/>
    </row>
    <row r="120" spans="1:4">
      <c r="A120" s="50"/>
      <c r="B120" s="50"/>
      <c r="C120" s="49"/>
      <c r="D120" s="49"/>
    </row>
    <row r="121" spans="1:4">
      <c r="A121" s="50"/>
      <c r="B121" s="50"/>
      <c r="C121" s="49"/>
      <c r="D121" s="49"/>
    </row>
    <row r="122" spans="1:4">
      <c r="A122" s="50"/>
      <c r="B122" s="50"/>
      <c r="C122" s="49"/>
      <c r="D122" s="49"/>
    </row>
    <row r="123" spans="1:4">
      <c r="A123" s="50"/>
      <c r="B123" s="50"/>
      <c r="C123" s="49"/>
      <c r="D123" s="49"/>
    </row>
    <row r="124" spans="1:4">
      <c r="A124" s="50"/>
      <c r="B124" s="50"/>
      <c r="C124" s="49"/>
      <c r="D124" s="49"/>
    </row>
    <row r="125" spans="1:4">
      <c r="A125" s="50"/>
      <c r="B125" s="50"/>
      <c r="C125" s="49"/>
      <c r="D125" s="49"/>
    </row>
    <row r="126" spans="1:4">
      <c r="A126" s="50"/>
      <c r="B126" s="50"/>
      <c r="C126" s="49"/>
      <c r="D126" s="49"/>
    </row>
    <row r="127" spans="1:4">
      <c r="A127" s="50"/>
      <c r="B127" s="50"/>
      <c r="C127" s="49"/>
      <c r="D127" s="49"/>
    </row>
    <row r="128" spans="1:4">
      <c r="A128" s="50"/>
      <c r="B128" s="50"/>
      <c r="C128" s="49"/>
      <c r="D128" s="49"/>
    </row>
    <row r="129" spans="1:4">
      <c r="A129" s="50"/>
      <c r="B129" s="50"/>
      <c r="C129" s="49"/>
      <c r="D129" s="49"/>
    </row>
    <row r="130" spans="1:4">
      <c r="A130" s="50"/>
      <c r="B130" s="50"/>
      <c r="C130" s="49"/>
      <c r="D130" s="49"/>
    </row>
    <row r="131" spans="1:4">
      <c r="A131" s="50"/>
      <c r="B131" s="50"/>
      <c r="C131" s="49"/>
      <c r="D131" s="49"/>
    </row>
    <row r="132" spans="1:4">
      <c r="A132" s="50"/>
      <c r="B132" s="50"/>
      <c r="C132" s="49"/>
      <c r="D132" s="49"/>
    </row>
    <row r="133" spans="1:4">
      <c r="A133" s="50"/>
      <c r="B133" s="50"/>
      <c r="C133" s="49"/>
      <c r="D133" s="49"/>
    </row>
    <row r="134" spans="1:4">
      <c r="A134" s="50"/>
      <c r="B134" s="50"/>
      <c r="C134" s="49"/>
      <c r="D134" s="49"/>
    </row>
    <row r="135" spans="1:4">
      <c r="A135" s="50"/>
      <c r="B135" s="50"/>
      <c r="C135" s="49"/>
      <c r="D135" s="49"/>
    </row>
    <row r="136" spans="1:4">
      <c r="A136" s="50"/>
      <c r="B136" s="50"/>
      <c r="C136" s="49"/>
      <c r="D136" s="49"/>
    </row>
    <row r="137" spans="1:4">
      <c r="A137" s="50"/>
      <c r="B137" s="50"/>
      <c r="C137" s="49"/>
      <c r="D137" s="49"/>
    </row>
    <row r="138" spans="1:4">
      <c r="A138" s="50"/>
      <c r="B138" s="50"/>
      <c r="C138" s="49"/>
      <c r="D138" s="49"/>
    </row>
    <row r="139" spans="1:4">
      <c r="A139" s="50"/>
      <c r="B139" s="50"/>
      <c r="C139" s="49"/>
      <c r="D139" s="49"/>
    </row>
    <row r="140" spans="1:4">
      <c r="A140" s="50"/>
      <c r="B140" s="50"/>
      <c r="C140" s="49"/>
      <c r="D140" s="49"/>
    </row>
    <row r="141" spans="1:4">
      <c r="A141" s="50"/>
      <c r="B141" s="50"/>
      <c r="C141" s="49"/>
      <c r="D141" s="49"/>
    </row>
    <row r="142" spans="1:4">
      <c r="A142" s="50"/>
      <c r="B142" s="50"/>
      <c r="C142" s="49"/>
      <c r="D142" s="49"/>
    </row>
    <row r="143" spans="1:4">
      <c r="A143" s="50"/>
      <c r="B143" s="50"/>
      <c r="C143" s="49"/>
      <c r="D143" s="49"/>
    </row>
    <row r="144" spans="1:4">
      <c r="A144" s="50"/>
      <c r="B144" s="50"/>
      <c r="C144" s="49"/>
      <c r="D144" s="49"/>
    </row>
    <row r="145" spans="1:4">
      <c r="A145" s="50"/>
      <c r="B145" s="50"/>
      <c r="C145" s="49"/>
      <c r="D145" s="49"/>
    </row>
    <row r="146" spans="1:4">
      <c r="A146" s="50"/>
      <c r="B146" s="50"/>
      <c r="C146" s="49"/>
      <c r="D146" s="49"/>
    </row>
    <row r="147" spans="1:4">
      <c r="A147" s="50"/>
      <c r="B147" s="50"/>
      <c r="C147" s="49"/>
      <c r="D147" s="49"/>
    </row>
    <row r="148" spans="1:4">
      <c r="A148" s="50"/>
      <c r="B148" s="50"/>
      <c r="C148" s="49"/>
      <c r="D148" s="49"/>
    </row>
    <row r="149" spans="1:4">
      <c r="A149" s="50"/>
      <c r="B149" s="50"/>
      <c r="C149" s="49"/>
      <c r="D149" s="49"/>
    </row>
    <row r="150" spans="1:4">
      <c r="A150" s="50"/>
      <c r="B150" s="50"/>
      <c r="C150" s="49"/>
      <c r="D150" s="49"/>
    </row>
    <row r="151" spans="1:4">
      <c r="A151" s="50"/>
      <c r="B151" s="50"/>
      <c r="C151" s="49"/>
      <c r="D151" s="49"/>
    </row>
    <row r="152" spans="1:4">
      <c r="A152" s="50"/>
      <c r="B152" s="50"/>
      <c r="C152" s="49"/>
      <c r="D152" s="49"/>
    </row>
    <row r="153" spans="1:4">
      <c r="A153" s="50"/>
      <c r="B153" s="50"/>
      <c r="C153" s="49"/>
      <c r="D153" s="49"/>
    </row>
    <row r="154" spans="1:4">
      <c r="A154" s="50"/>
      <c r="B154" s="50"/>
      <c r="C154" s="49"/>
      <c r="D154" s="49"/>
    </row>
    <row r="155" spans="1:4">
      <c r="A155" s="50"/>
      <c r="B155" s="50"/>
      <c r="C155" s="49"/>
      <c r="D155" s="49"/>
    </row>
    <row r="156" spans="1:4">
      <c r="A156" s="50"/>
      <c r="B156" s="50"/>
      <c r="C156" s="49"/>
      <c r="D156" s="49"/>
    </row>
    <row r="157" spans="1:4">
      <c r="A157" s="50"/>
      <c r="B157" s="50"/>
      <c r="C157" s="49"/>
      <c r="D157" s="49"/>
    </row>
    <row r="158" spans="1:4">
      <c r="A158" s="50"/>
      <c r="B158" s="50"/>
      <c r="C158" s="49"/>
      <c r="D158" s="49"/>
    </row>
    <row r="159" spans="1:4">
      <c r="A159" s="50"/>
      <c r="B159" s="50"/>
      <c r="C159" s="49"/>
      <c r="D159" s="49"/>
    </row>
    <row r="160" spans="1:4">
      <c r="A160" s="50"/>
      <c r="B160" s="50"/>
      <c r="C160" s="49"/>
      <c r="D160" s="49"/>
    </row>
    <row r="161" spans="1:4">
      <c r="A161" s="50"/>
      <c r="B161" s="50"/>
      <c r="C161" s="49"/>
      <c r="D161" s="49"/>
    </row>
    <row r="162" spans="1:4">
      <c r="A162" s="50"/>
      <c r="B162" s="50"/>
      <c r="C162" s="49"/>
      <c r="D162" s="49"/>
    </row>
    <row r="163" spans="1:4">
      <c r="A163" s="50"/>
      <c r="B163" s="50"/>
      <c r="C163" s="49"/>
      <c r="D163" s="49"/>
    </row>
    <row r="164" spans="1:4">
      <c r="A164" s="50"/>
      <c r="B164" s="50"/>
      <c r="C164" s="49"/>
      <c r="D164" s="49"/>
    </row>
    <row r="165" spans="1:4">
      <c r="A165" s="50"/>
      <c r="B165" s="50"/>
      <c r="C165" s="49"/>
      <c r="D165" s="49"/>
    </row>
    <row r="166" spans="1:4">
      <c r="A166" s="50"/>
      <c r="B166" s="50"/>
      <c r="C166" s="49"/>
      <c r="D166" s="49"/>
    </row>
    <row r="167" spans="1:4">
      <c r="A167" s="50"/>
      <c r="B167" s="50"/>
      <c r="C167" s="49"/>
      <c r="D167" s="49"/>
    </row>
    <row r="168" spans="1:4">
      <c r="A168" s="50"/>
      <c r="B168" s="50"/>
      <c r="C168" s="49"/>
      <c r="D168" s="49"/>
    </row>
    <row r="169" spans="1:4">
      <c r="A169" s="50"/>
      <c r="B169" s="50"/>
      <c r="C169" s="49"/>
      <c r="D169" s="49"/>
    </row>
    <row r="170" spans="1:4">
      <c r="A170" s="50"/>
      <c r="B170" s="50"/>
      <c r="C170" s="49"/>
      <c r="D170" s="49"/>
    </row>
    <row r="171" spans="1:4">
      <c r="A171" s="50"/>
      <c r="B171" s="50"/>
      <c r="C171" s="49"/>
      <c r="D171" s="49"/>
    </row>
    <row r="172" spans="1:4">
      <c r="A172" s="50"/>
      <c r="B172" s="50"/>
      <c r="C172" s="49"/>
      <c r="D172" s="49"/>
    </row>
    <row r="173" spans="1:4">
      <c r="A173" s="50"/>
      <c r="B173" s="50"/>
      <c r="C173" s="49"/>
      <c r="D173" s="49"/>
    </row>
    <row r="174" spans="1:4">
      <c r="A174" s="50"/>
      <c r="B174" s="50"/>
      <c r="C174" s="49"/>
      <c r="D174" s="49"/>
    </row>
    <row r="175" spans="1:4">
      <c r="A175" s="50"/>
      <c r="B175" s="50"/>
      <c r="C175" s="49"/>
      <c r="D175" s="49"/>
    </row>
    <row r="176" spans="1:4">
      <c r="A176" s="50"/>
      <c r="B176" s="50"/>
      <c r="C176" s="49"/>
      <c r="D176" s="49"/>
    </row>
    <row r="177" spans="1:4">
      <c r="A177" s="50"/>
      <c r="B177" s="50"/>
      <c r="C177" s="49"/>
      <c r="D177" s="49"/>
    </row>
    <row r="178" spans="1:4">
      <c r="A178" s="50"/>
      <c r="B178" s="50"/>
      <c r="C178" s="49"/>
      <c r="D178" s="49"/>
    </row>
    <row r="179" spans="1:4">
      <c r="A179" s="50"/>
      <c r="B179" s="50"/>
      <c r="C179" s="49"/>
      <c r="D179" s="49"/>
    </row>
    <row r="180" spans="1:4">
      <c r="A180" s="50"/>
      <c r="B180" s="50"/>
      <c r="C180" s="49"/>
      <c r="D180" s="49"/>
    </row>
    <row r="181" spans="1:4">
      <c r="A181" s="50"/>
      <c r="B181" s="50"/>
      <c r="C181" s="49"/>
      <c r="D181" s="49"/>
    </row>
    <row r="182" spans="1:4">
      <c r="A182" s="50"/>
      <c r="B182" s="50"/>
      <c r="C182" s="49"/>
      <c r="D182" s="49"/>
    </row>
    <row r="183" spans="1:4">
      <c r="A183" s="50"/>
      <c r="B183" s="50"/>
      <c r="C183" s="49"/>
      <c r="D183" s="49"/>
    </row>
    <row r="184" spans="1:4">
      <c r="A184" s="50"/>
      <c r="B184" s="50"/>
      <c r="C184" s="49"/>
      <c r="D184" s="49"/>
    </row>
    <row r="185" spans="1:4">
      <c r="A185" s="50"/>
      <c r="B185" s="50"/>
      <c r="C185" s="49"/>
      <c r="D185" s="49"/>
    </row>
    <row r="186" spans="1:4">
      <c r="A186" s="50"/>
      <c r="B186" s="50"/>
      <c r="C186" s="49"/>
      <c r="D186" s="49"/>
    </row>
    <row r="187" spans="1:4">
      <c r="A187" s="50"/>
      <c r="B187" s="50"/>
      <c r="C187" s="49"/>
      <c r="D187" s="49"/>
    </row>
    <row r="188" spans="1:4">
      <c r="A188" s="50"/>
      <c r="B188" s="50"/>
      <c r="C188" s="49"/>
      <c r="D188" s="49"/>
    </row>
    <row r="189" spans="1:4">
      <c r="A189" s="50"/>
      <c r="B189" s="50"/>
      <c r="C189" s="49"/>
      <c r="D189" s="49"/>
    </row>
    <row r="190" spans="1:4">
      <c r="A190" s="50"/>
      <c r="B190" s="50"/>
      <c r="C190" s="49"/>
      <c r="D190" s="49"/>
    </row>
    <row r="191" spans="1:4">
      <c r="A191" s="50"/>
      <c r="B191" s="50"/>
      <c r="C191" s="49"/>
      <c r="D191" s="49"/>
    </row>
    <row r="192" spans="1:4">
      <c r="A192" s="50"/>
      <c r="B192" s="50"/>
      <c r="C192" s="49"/>
      <c r="D192" s="49"/>
    </row>
    <row r="193" spans="1:4">
      <c r="A193" s="50"/>
      <c r="B193" s="50"/>
      <c r="C193" s="49"/>
      <c r="D193" s="49"/>
    </row>
    <row r="194" spans="1:4">
      <c r="A194" s="50"/>
      <c r="B194" s="50"/>
      <c r="C194" s="49"/>
      <c r="D194" s="49"/>
    </row>
    <row r="195" spans="1:4">
      <c r="A195" s="50"/>
      <c r="B195" s="50"/>
      <c r="C195" s="49"/>
      <c r="D195" s="49"/>
    </row>
    <row r="196" spans="1:4">
      <c r="A196" s="50"/>
      <c r="B196" s="50"/>
      <c r="C196" s="49"/>
      <c r="D196" s="49"/>
    </row>
    <row r="197" spans="1:4">
      <c r="A197" s="50"/>
      <c r="B197" s="50"/>
      <c r="C197" s="49"/>
      <c r="D197" s="49"/>
    </row>
    <row r="198" spans="1:4">
      <c r="A198" s="50"/>
      <c r="B198" s="50"/>
      <c r="C198" s="49"/>
      <c r="D198" s="49"/>
    </row>
    <row r="199" spans="1:4">
      <c r="A199" s="50"/>
      <c r="B199" s="50"/>
      <c r="C199" s="49"/>
      <c r="D199" s="49"/>
    </row>
    <row r="200" spans="1:4">
      <c r="A200" s="50"/>
      <c r="B200" s="50"/>
      <c r="C200" s="49"/>
      <c r="D200" s="49"/>
    </row>
    <row r="201" spans="1:4">
      <c r="A201" s="50"/>
      <c r="B201" s="50"/>
      <c r="C201" s="49"/>
      <c r="D201" s="49"/>
    </row>
    <row r="202" spans="1:4">
      <c r="A202" s="50"/>
      <c r="B202" s="50"/>
      <c r="C202" s="49"/>
      <c r="D202" s="49"/>
    </row>
    <row r="203" spans="1:4">
      <c r="A203" s="50"/>
      <c r="B203" s="50"/>
      <c r="C203" s="49"/>
      <c r="D203" s="49"/>
    </row>
    <row r="204" spans="1:4">
      <c r="A204" s="50"/>
      <c r="B204" s="50"/>
      <c r="C204" s="49"/>
      <c r="D204" s="49"/>
    </row>
    <row r="205" spans="1:4">
      <c r="A205" s="50"/>
      <c r="B205" s="50"/>
      <c r="C205" s="49"/>
      <c r="D205" s="49"/>
    </row>
    <row r="206" spans="1:4">
      <c r="A206" s="50"/>
      <c r="B206" s="50"/>
      <c r="C206" s="49"/>
      <c r="D206" s="49"/>
    </row>
    <row r="207" spans="1:4">
      <c r="A207" s="50"/>
      <c r="B207" s="50"/>
      <c r="C207" s="49"/>
      <c r="D207" s="49"/>
    </row>
    <row r="208" spans="1:4">
      <c r="A208" s="50"/>
      <c r="B208" s="50"/>
      <c r="C208" s="49"/>
      <c r="D208" s="49"/>
    </row>
    <row r="209" spans="1:4">
      <c r="A209" s="50"/>
      <c r="B209" s="50"/>
      <c r="C209" s="49"/>
      <c r="D209" s="49"/>
    </row>
    <row r="210" spans="1:4">
      <c r="A210" s="50"/>
      <c r="B210" s="50"/>
      <c r="C210" s="49"/>
      <c r="D210" s="49"/>
    </row>
    <row r="211" spans="1:4">
      <c r="A211" s="50"/>
      <c r="B211" s="50"/>
      <c r="C211" s="49"/>
      <c r="D211" s="49"/>
    </row>
    <row r="212" spans="1:4">
      <c r="A212" s="50"/>
      <c r="B212" s="50"/>
      <c r="C212" s="49"/>
      <c r="D212" s="49"/>
    </row>
    <row r="213" spans="1:4">
      <c r="C213" s="21"/>
      <c r="D213" s="21"/>
    </row>
    <row r="214" spans="1:4">
      <c r="C214" s="21"/>
      <c r="D214" s="21"/>
    </row>
    <row r="215" spans="1:4">
      <c r="C215" s="21"/>
      <c r="D215" s="21"/>
    </row>
    <row r="216" spans="1:4">
      <c r="C216" s="21"/>
      <c r="D216" s="21"/>
    </row>
    <row r="217" spans="1:4">
      <c r="C217" s="21"/>
      <c r="D217" s="21"/>
    </row>
    <row r="218" spans="1:4">
      <c r="C218" s="21"/>
      <c r="D218" s="21"/>
    </row>
    <row r="219" spans="1:4">
      <c r="C219" s="21"/>
      <c r="D219" s="21"/>
    </row>
    <row r="220" spans="1:4">
      <c r="C220" s="21"/>
      <c r="D220" s="21"/>
    </row>
    <row r="221" spans="1:4">
      <c r="C221" s="21"/>
      <c r="D221" s="21"/>
    </row>
    <row r="222" spans="1:4">
      <c r="C222" s="21"/>
      <c r="D222" s="21"/>
    </row>
    <row r="223" spans="1:4">
      <c r="C223" s="21"/>
      <c r="D223" s="21"/>
    </row>
    <row r="224" spans="1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  <row r="1878" spans="3:4">
      <c r="C1878" s="21"/>
      <c r="D1878" s="21"/>
    </row>
    <row r="1879" spans="3:4">
      <c r="C1879" s="21"/>
      <c r="D1879" s="21"/>
    </row>
    <row r="1880" spans="3:4">
      <c r="C1880" s="21"/>
      <c r="D1880" s="21"/>
    </row>
    <row r="1881" spans="3:4">
      <c r="C1881" s="21"/>
      <c r="D1881" s="21"/>
    </row>
    <row r="1882" spans="3:4">
      <c r="C1882" s="21"/>
      <c r="D1882" s="21"/>
    </row>
    <row r="1883" spans="3:4">
      <c r="C1883" s="21"/>
      <c r="D1883" s="21"/>
    </row>
    <row r="1884" spans="3:4">
      <c r="C1884" s="21"/>
      <c r="D1884" s="21"/>
    </row>
    <row r="1885" spans="3:4">
      <c r="C1885" s="21"/>
      <c r="D1885" s="21"/>
    </row>
    <row r="1886" spans="3:4">
      <c r="C1886" s="21"/>
      <c r="D1886" s="21"/>
    </row>
    <row r="1887" spans="3:4">
      <c r="C1887" s="21"/>
      <c r="D1887" s="21"/>
    </row>
    <row r="1888" spans="3:4">
      <c r="C1888" s="21"/>
      <c r="D1888" s="21"/>
    </row>
    <row r="1889" spans="3:4">
      <c r="C1889" s="21"/>
      <c r="D1889" s="21"/>
    </row>
    <row r="1890" spans="3:4">
      <c r="C1890" s="21"/>
      <c r="D1890" s="21"/>
    </row>
    <row r="1891" spans="3:4">
      <c r="C1891" s="21"/>
      <c r="D1891" s="21"/>
    </row>
    <row r="1892" spans="3:4">
      <c r="C1892" s="21"/>
      <c r="D1892" s="21"/>
    </row>
    <row r="1893" spans="3:4">
      <c r="C1893" s="21"/>
      <c r="D1893" s="21"/>
    </row>
    <row r="1894" spans="3:4">
      <c r="C1894" s="21"/>
      <c r="D1894" s="21"/>
    </row>
    <row r="1895" spans="3:4">
      <c r="C1895" s="21"/>
      <c r="D1895" s="21"/>
    </row>
    <row r="1896" spans="3:4">
      <c r="C1896" s="21"/>
      <c r="D1896" s="21"/>
    </row>
    <row r="1897" spans="3:4">
      <c r="C1897" s="21"/>
      <c r="D1897" s="21"/>
    </row>
    <row r="1898" spans="3:4">
      <c r="C1898" s="21"/>
      <c r="D1898" s="21"/>
    </row>
    <row r="1899" spans="3:4">
      <c r="C1899" s="21"/>
      <c r="D1899" s="21"/>
    </row>
    <row r="1900" spans="3:4">
      <c r="C1900" s="21"/>
      <c r="D1900" s="21"/>
    </row>
    <row r="1901" spans="3:4">
      <c r="C1901" s="21"/>
      <c r="D1901" s="21"/>
    </row>
    <row r="1902" spans="3:4">
      <c r="C1902" s="21"/>
      <c r="D1902" s="21"/>
    </row>
    <row r="1903" spans="3:4">
      <c r="C1903" s="21"/>
      <c r="D1903" s="21"/>
    </row>
    <row r="1904" spans="3:4">
      <c r="C1904" s="21"/>
      <c r="D1904" s="21"/>
    </row>
    <row r="1905" spans="3:4">
      <c r="C1905" s="21"/>
      <c r="D1905" s="21"/>
    </row>
    <row r="1906" spans="3:4">
      <c r="C1906" s="21"/>
      <c r="D1906" s="21"/>
    </row>
    <row r="1907" spans="3:4">
      <c r="C1907" s="21"/>
      <c r="D1907" s="21"/>
    </row>
    <row r="1908" spans="3:4">
      <c r="C1908" s="21"/>
      <c r="D1908" s="21"/>
    </row>
    <row r="1909" spans="3:4">
      <c r="C1909" s="21"/>
      <c r="D1909" s="21"/>
    </row>
    <row r="1910" spans="3:4">
      <c r="C1910" s="21"/>
      <c r="D1910" s="21"/>
    </row>
    <row r="1911" spans="3:4">
      <c r="C1911" s="21"/>
      <c r="D1911" s="21"/>
    </row>
    <row r="1912" spans="3:4">
      <c r="C1912" s="21"/>
      <c r="D1912" s="21"/>
    </row>
    <row r="1913" spans="3:4">
      <c r="C1913" s="21"/>
      <c r="D1913" s="21"/>
    </row>
    <row r="1914" spans="3:4">
      <c r="C1914" s="21"/>
      <c r="D1914" s="21"/>
    </row>
    <row r="1915" spans="3:4">
      <c r="C1915" s="21"/>
      <c r="D1915" s="21"/>
    </row>
    <row r="1916" spans="3:4">
      <c r="C1916" s="21"/>
      <c r="D1916" s="21"/>
    </row>
    <row r="1917" spans="3:4">
      <c r="C1917" s="21"/>
      <c r="D1917" s="21"/>
    </row>
    <row r="1918" spans="3:4">
      <c r="C1918" s="21"/>
      <c r="D1918" s="21"/>
    </row>
    <row r="1919" spans="3:4">
      <c r="C1919" s="21"/>
      <c r="D1919" s="21"/>
    </row>
    <row r="1920" spans="3:4">
      <c r="C1920" s="21"/>
      <c r="D1920" s="21"/>
    </row>
    <row r="1921" spans="3:4">
      <c r="C1921" s="21"/>
      <c r="D1921" s="21"/>
    </row>
    <row r="1922" spans="3:4">
      <c r="C1922" s="21"/>
      <c r="D1922" s="21"/>
    </row>
    <row r="1923" spans="3:4">
      <c r="C1923" s="21"/>
      <c r="D1923" s="21"/>
    </row>
    <row r="1924" spans="3:4">
      <c r="C1924" s="21"/>
      <c r="D1924" s="21"/>
    </row>
    <row r="1925" spans="3:4">
      <c r="C1925" s="21"/>
      <c r="D1925" s="21"/>
    </row>
    <row r="1926" spans="3:4">
      <c r="C1926" s="21"/>
      <c r="D1926" s="21"/>
    </row>
    <row r="1927" spans="3:4">
      <c r="C1927" s="21"/>
      <c r="D1927" s="21"/>
    </row>
    <row r="1928" spans="3:4">
      <c r="C1928" s="21"/>
      <c r="D1928" s="21"/>
    </row>
    <row r="1929" spans="3:4">
      <c r="C1929" s="21"/>
      <c r="D1929" s="21"/>
    </row>
    <row r="1930" spans="3:4">
      <c r="C1930" s="21"/>
      <c r="D1930" s="21"/>
    </row>
    <row r="1931" spans="3:4">
      <c r="C1931" s="21"/>
      <c r="D1931" s="21"/>
    </row>
    <row r="1932" spans="3:4">
      <c r="C1932" s="21"/>
      <c r="D1932" s="21"/>
    </row>
    <row r="1933" spans="3:4">
      <c r="C1933" s="21"/>
      <c r="D1933" s="21"/>
    </row>
    <row r="1934" spans="3:4">
      <c r="C1934" s="21"/>
      <c r="D1934" s="21"/>
    </row>
    <row r="1935" spans="3:4">
      <c r="C1935" s="21"/>
      <c r="D1935" s="21"/>
    </row>
    <row r="1936" spans="3:4">
      <c r="C1936" s="21"/>
      <c r="D1936" s="21"/>
    </row>
    <row r="1937" spans="3:4">
      <c r="C1937" s="21"/>
      <c r="D1937" s="21"/>
    </row>
    <row r="1938" spans="3:4">
      <c r="C1938" s="21"/>
      <c r="D1938" s="21"/>
    </row>
    <row r="1939" spans="3:4">
      <c r="C1939" s="21"/>
      <c r="D1939" s="21"/>
    </row>
    <row r="1940" spans="3:4">
      <c r="C1940" s="21"/>
      <c r="D1940" s="21"/>
    </row>
    <row r="1941" spans="3:4">
      <c r="C1941" s="21"/>
      <c r="D1941" s="21"/>
    </row>
    <row r="1942" spans="3:4">
      <c r="C1942" s="21"/>
      <c r="D1942" s="21"/>
    </row>
    <row r="1943" spans="3:4">
      <c r="C1943" s="21"/>
      <c r="D1943" s="21"/>
    </row>
    <row r="1944" spans="3:4">
      <c r="C1944" s="21"/>
      <c r="D1944" s="21"/>
    </row>
    <row r="1945" spans="3:4">
      <c r="C1945" s="21"/>
      <c r="D1945" s="21"/>
    </row>
    <row r="1946" spans="3:4">
      <c r="C1946" s="21"/>
      <c r="D1946" s="21"/>
    </row>
    <row r="1947" spans="3:4">
      <c r="C1947" s="21"/>
      <c r="D1947" s="21"/>
    </row>
    <row r="1948" spans="3:4">
      <c r="C1948" s="21"/>
      <c r="D1948" s="21"/>
    </row>
    <row r="1949" spans="3:4">
      <c r="C1949" s="21"/>
      <c r="D1949" s="21"/>
    </row>
    <row r="1950" spans="3:4">
      <c r="C1950" s="21"/>
      <c r="D1950" s="21"/>
    </row>
    <row r="1951" spans="3:4">
      <c r="C1951" s="21"/>
      <c r="D1951" s="21"/>
    </row>
    <row r="1952" spans="3:4">
      <c r="C1952" s="21"/>
      <c r="D1952" s="21"/>
    </row>
    <row r="1953" spans="3:4">
      <c r="C1953" s="21"/>
      <c r="D1953" s="21"/>
    </row>
    <row r="1954" spans="3:4">
      <c r="C1954" s="21"/>
      <c r="D1954" s="21"/>
    </row>
    <row r="1955" spans="3:4">
      <c r="C1955" s="21"/>
      <c r="D1955" s="21"/>
    </row>
    <row r="1956" spans="3:4">
      <c r="C1956" s="21"/>
      <c r="D1956" s="21"/>
    </row>
    <row r="1957" spans="3:4">
      <c r="C1957" s="21"/>
      <c r="D1957" s="21"/>
    </row>
    <row r="1958" spans="3:4">
      <c r="C1958" s="21"/>
      <c r="D1958" s="21"/>
    </row>
    <row r="1959" spans="3:4">
      <c r="C1959" s="21"/>
      <c r="D1959" s="21"/>
    </row>
    <row r="1960" spans="3:4">
      <c r="C1960" s="21"/>
      <c r="D1960" s="21"/>
    </row>
    <row r="1961" spans="3:4">
      <c r="C1961" s="21"/>
      <c r="D1961" s="21"/>
    </row>
    <row r="1962" spans="3:4">
      <c r="C1962" s="21"/>
      <c r="D1962" s="21"/>
    </row>
    <row r="1963" spans="3:4">
      <c r="C1963" s="21"/>
      <c r="D1963" s="21"/>
    </row>
    <row r="1964" spans="3:4">
      <c r="C1964" s="21"/>
      <c r="D1964" s="21"/>
    </row>
    <row r="1965" spans="3:4">
      <c r="C1965" s="21"/>
      <c r="D1965" s="21"/>
    </row>
    <row r="1966" spans="3:4">
      <c r="C1966" s="21"/>
      <c r="D1966" s="21"/>
    </row>
    <row r="1967" spans="3:4">
      <c r="C1967" s="21"/>
      <c r="D1967" s="21"/>
    </row>
    <row r="1968" spans="3:4">
      <c r="C1968" s="21"/>
      <c r="D1968" s="21"/>
    </row>
    <row r="1969" spans="3:4">
      <c r="C1969" s="21"/>
      <c r="D1969" s="21"/>
    </row>
    <row r="1970" spans="3:4">
      <c r="C1970" s="21"/>
      <c r="D1970" s="21"/>
    </row>
    <row r="1971" spans="3:4">
      <c r="C1971" s="21"/>
      <c r="D1971" s="21"/>
    </row>
    <row r="1972" spans="3:4">
      <c r="C1972" s="21"/>
      <c r="D1972" s="21"/>
    </row>
    <row r="1973" spans="3:4">
      <c r="C1973" s="21"/>
      <c r="D1973" s="21"/>
    </row>
    <row r="1974" spans="3:4">
      <c r="C1974" s="21"/>
      <c r="D1974" s="21"/>
    </row>
    <row r="1975" spans="3:4">
      <c r="C1975" s="21"/>
      <c r="D1975" s="21"/>
    </row>
    <row r="1976" spans="3:4">
      <c r="C1976" s="21"/>
      <c r="D1976" s="21"/>
    </row>
    <row r="1977" spans="3:4">
      <c r="C1977" s="21"/>
      <c r="D1977" s="21"/>
    </row>
    <row r="1978" spans="3:4">
      <c r="C1978" s="21"/>
      <c r="D1978" s="21"/>
    </row>
    <row r="1979" spans="3:4">
      <c r="C1979" s="21"/>
      <c r="D1979" s="21"/>
    </row>
    <row r="1980" spans="3:4">
      <c r="C1980" s="21"/>
      <c r="D1980" s="21"/>
    </row>
    <row r="1981" spans="3:4">
      <c r="C1981" s="21"/>
      <c r="D1981" s="21"/>
    </row>
    <row r="1982" spans="3:4">
      <c r="C1982" s="21"/>
      <c r="D1982" s="21"/>
    </row>
    <row r="1983" spans="3:4">
      <c r="C1983" s="21"/>
      <c r="D1983" s="21"/>
    </row>
    <row r="1984" spans="3:4">
      <c r="C1984" s="21"/>
      <c r="D1984" s="21"/>
    </row>
    <row r="1985" spans="3:4">
      <c r="C1985" s="21"/>
      <c r="D1985" s="21"/>
    </row>
    <row r="1986" spans="3:4">
      <c r="C1986" s="21"/>
      <c r="D1986" s="21"/>
    </row>
    <row r="1987" spans="3:4">
      <c r="C1987" s="21"/>
      <c r="D1987" s="21"/>
    </row>
    <row r="1988" spans="3:4">
      <c r="C1988" s="21"/>
      <c r="D1988" s="21"/>
    </row>
    <row r="1989" spans="3:4">
      <c r="C1989" s="21"/>
      <c r="D1989" s="21"/>
    </row>
    <row r="1990" spans="3:4">
      <c r="C1990" s="21"/>
      <c r="D1990" s="21"/>
    </row>
    <row r="1991" spans="3:4">
      <c r="C1991" s="21"/>
      <c r="D1991" s="21"/>
    </row>
    <row r="1992" spans="3:4">
      <c r="C1992" s="21"/>
      <c r="D1992" s="21"/>
    </row>
    <row r="1993" spans="3:4">
      <c r="C1993" s="21"/>
      <c r="D1993" s="21"/>
    </row>
    <row r="1994" spans="3:4">
      <c r="C1994" s="21"/>
      <c r="D1994" s="21"/>
    </row>
    <row r="1995" spans="3:4">
      <c r="C1995" s="21"/>
      <c r="D1995" s="21"/>
    </row>
    <row r="1996" spans="3:4">
      <c r="C1996" s="21"/>
      <c r="D1996" s="21"/>
    </row>
    <row r="1997" spans="3:4">
      <c r="C1997" s="21"/>
      <c r="D1997" s="21"/>
    </row>
    <row r="1998" spans="3:4">
      <c r="C1998" s="21"/>
      <c r="D1998" s="21"/>
    </row>
    <row r="1999" spans="3:4">
      <c r="C1999" s="21"/>
      <c r="D1999" s="21"/>
    </row>
    <row r="2000" spans="3:4">
      <c r="C2000" s="21"/>
      <c r="D2000" s="21"/>
    </row>
    <row r="2001" spans="3:4">
      <c r="C2001" s="21"/>
      <c r="D2001" s="21"/>
    </row>
    <row r="2002" spans="3:4">
      <c r="C2002" s="21"/>
      <c r="D2002" s="21"/>
    </row>
    <row r="2003" spans="3:4">
      <c r="C2003" s="21"/>
      <c r="D2003" s="21"/>
    </row>
    <row r="2004" spans="3:4">
      <c r="C2004" s="21"/>
      <c r="D2004" s="21"/>
    </row>
    <row r="2005" spans="3:4">
      <c r="C2005" s="21"/>
      <c r="D2005" s="21"/>
    </row>
    <row r="2006" spans="3:4">
      <c r="C2006" s="21"/>
      <c r="D2006" s="21"/>
    </row>
    <row r="2007" spans="3:4">
      <c r="C2007" s="21"/>
      <c r="D2007" s="21"/>
    </row>
    <row r="2008" spans="3:4">
      <c r="C2008" s="21"/>
      <c r="D2008" s="21"/>
    </row>
    <row r="2009" spans="3:4">
      <c r="C2009" s="21"/>
      <c r="D2009" s="21"/>
    </row>
    <row r="2010" spans="3:4">
      <c r="C2010" s="21"/>
      <c r="D2010" s="21"/>
    </row>
    <row r="2011" spans="3:4">
      <c r="C2011" s="21"/>
      <c r="D2011" s="21"/>
    </row>
    <row r="2012" spans="3:4">
      <c r="C2012" s="21"/>
      <c r="D2012" s="21"/>
    </row>
    <row r="2013" spans="3:4">
      <c r="C2013" s="21"/>
      <c r="D2013" s="21"/>
    </row>
    <row r="2014" spans="3:4">
      <c r="C2014" s="21"/>
      <c r="D2014" s="21"/>
    </row>
    <row r="2015" spans="3:4">
      <c r="C2015" s="21"/>
      <c r="D2015" s="21"/>
    </row>
    <row r="2016" spans="3:4">
      <c r="C2016" s="21"/>
      <c r="D2016" s="21"/>
    </row>
    <row r="2017" spans="3:4">
      <c r="C2017" s="21"/>
      <c r="D2017" s="21"/>
    </row>
    <row r="2018" spans="3:4">
      <c r="C2018" s="21"/>
      <c r="D2018" s="21"/>
    </row>
    <row r="2019" spans="3:4">
      <c r="C2019" s="21"/>
      <c r="D2019" s="21"/>
    </row>
    <row r="2020" spans="3:4">
      <c r="C2020" s="21"/>
      <c r="D2020" s="21"/>
    </row>
    <row r="2021" spans="3:4">
      <c r="C2021" s="21"/>
      <c r="D2021" s="21"/>
    </row>
    <row r="2022" spans="3:4">
      <c r="C2022" s="21"/>
      <c r="D2022" s="21"/>
    </row>
    <row r="2023" spans="3:4">
      <c r="C2023" s="21"/>
      <c r="D2023" s="21"/>
    </row>
    <row r="2024" spans="3:4">
      <c r="C2024" s="21"/>
      <c r="D2024" s="21"/>
    </row>
    <row r="2025" spans="3:4">
      <c r="C2025" s="21"/>
      <c r="D2025" s="21"/>
    </row>
    <row r="2026" spans="3:4">
      <c r="C2026" s="21"/>
      <c r="D2026" s="21"/>
    </row>
    <row r="2027" spans="3:4">
      <c r="C2027" s="21"/>
      <c r="D2027" s="21"/>
    </row>
    <row r="2028" spans="3:4">
      <c r="C2028" s="21"/>
      <c r="D2028" s="21"/>
    </row>
    <row r="2029" spans="3:4">
      <c r="C2029" s="21"/>
      <c r="D2029" s="21"/>
    </row>
    <row r="2030" spans="3:4">
      <c r="C2030" s="21"/>
      <c r="D2030" s="21"/>
    </row>
    <row r="2031" spans="3:4">
      <c r="C2031" s="21"/>
      <c r="D2031" s="21"/>
    </row>
    <row r="2032" spans="3:4">
      <c r="C2032" s="21"/>
      <c r="D2032" s="21"/>
    </row>
    <row r="2033" spans="3:4">
      <c r="C2033" s="21"/>
      <c r="D2033" s="21"/>
    </row>
    <row r="2034" spans="3:4">
      <c r="C2034" s="21"/>
      <c r="D2034" s="21"/>
    </row>
    <row r="2035" spans="3:4">
      <c r="C2035" s="21"/>
      <c r="D2035" s="21"/>
    </row>
    <row r="2036" spans="3:4">
      <c r="C2036" s="21"/>
      <c r="D2036" s="21"/>
    </row>
    <row r="2037" spans="3:4">
      <c r="C2037" s="21"/>
      <c r="D2037" s="21"/>
    </row>
    <row r="2038" spans="3:4">
      <c r="C2038" s="21"/>
      <c r="D2038" s="21"/>
    </row>
    <row r="2039" spans="3:4">
      <c r="C2039" s="21"/>
      <c r="D2039" s="21"/>
    </row>
    <row r="2040" spans="3:4">
      <c r="C2040" s="21"/>
      <c r="D2040" s="21"/>
    </row>
    <row r="2041" spans="3:4">
      <c r="C2041" s="21"/>
      <c r="D2041" s="21"/>
    </row>
    <row r="2042" spans="3:4">
      <c r="C2042" s="21"/>
      <c r="D2042" s="21"/>
    </row>
    <row r="2043" spans="3:4">
      <c r="C2043" s="21"/>
      <c r="D2043" s="21"/>
    </row>
    <row r="2044" spans="3:4">
      <c r="C2044" s="21"/>
      <c r="D2044" s="21"/>
    </row>
    <row r="2045" spans="3:4">
      <c r="C2045" s="21"/>
      <c r="D2045" s="21"/>
    </row>
    <row r="2046" spans="3:4">
      <c r="C2046" s="21"/>
      <c r="D2046" s="21"/>
    </row>
    <row r="2047" spans="3:4">
      <c r="C2047" s="21"/>
      <c r="D2047" s="21"/>
    </row>
    <row r="2048" spans="3:4">
      <c r="C2048" s="21"/>
      <c r="D2048" s="21"/>
    </row>
    <row r="2049" spans="3:4">
      <c r="C2049" s="21"/>
      <c r="D2049" s="21"/>
    </row>
    <row r="2050" spans="3:4">
      <c r="C2050" s="21"/>
      <c r="D2050" s="21"/>
    </row>
    <row r="2051" spans="3:4">
      <c r="C2051" s="21"/>
      <c r="D2051" s="21"/>
    </row>
    <row r="2052" spans="3:4">
      <c r="C2052" s="21"/>
      <c r="D2052" s="21"/>
    </row>
    <row r="2053" spans="3:4">
      <c r="C2053" s="21"/>
      <c r="D2053" s="21"/>
    </row>
    <row r="2054" spans="3:4">
      <c r="C2054" s="21"/>
      <c r="D2054" s="21"/>
    </row>
    <row r="2055" spans="3:4">
      <c r="C2055" s="21"/>
      <c r="D2055" s="21"/>
    </row>
    <row r="2056" spans="3:4">
      <c r="C2056" s="21"/>
      <c r="D2056" s="21"/>
    </row>
    <row r="2057" spans="3:4">
      <c r="C2057" s="21"/>
      <c r="D2057" s="21"/>
    </row>
    <row r="2058" spans="3:4">
      <c r="C2058" s="21"/>
      <c r="D2058" s="21"/>
    </row>
    <row r="2059" spans="3:4">
      <c r="C2059" s="21"/>
      <c r="D2059" s="21"/>
    </row>
    <row r="2060" spans="3:4">
      <c r="C2060" s="21"/>
      <c r="D2060" s="21"/>
    </row>
    <row r="2061" spans="3:4">
      <c r="C2061" s="21"/>
      <c r="D2061" s="21"/>
    </row>
    <row r="2062" spans="3:4">
      <c r="C2062" s="21"/>
      <c r="D2062" s="21"/>
    </row>
    <row r="2063" spans="3:4">
      <c r="C2063" s="21"/>
      <c r="D2063" s="21"/>
    </row>
    <row r="2064" spans="3:4">
      <c r="C2064" s="21"/>
      <c r="D2064" s="21"/>
    </row>
    <row r="2065" spans="3:4">
      <c r="C2065" s="21"/>
      <c r="D2065" s="21"/>
    </row>
    <row r="2066" spans="3:4">
      <c r="C2066" s="21"/>
      <c r="D2066" s="21"/>
    </row>
    <row r="2067" spans="3:4">
      <c r="C2067" s="21"/>
      <c r="D2067" s="21"/>
    </row>
    <row r="2068" spans="3:4">
      <c r="C2068" s="21"/>
      <c r="D2068" s="21"/>
    </row>
    <row r="2069" spans="3:4">
      <c r="C2069" s="21"/>
      <c r="D2069" s="21"/>
    </row>
    <row r="2070" spans="3:4">
      <c r="C2070" s="21"/>
      <c r="D2070" s="21"/>
    </row>
    <row r="2071" spans="3:4">
      <c r="C2071" s="21"/>
      <c r="D2071" s="21"/>
    </row>
    <row r="2072" spans="3:4">
      <c r="C2072" s="21"/>
      <c r="D2072" s="21"/>
    </row>
    <row r="2073" spans="3:4">
      <c r="C2073" s="21"/>
      <c r="D2073" s="21"/>
    </row>
    <row r="2074" spans="3:4">
      <c r="C2074" s="21"/>
      <c r="D2074" s="21"/>
    </row>
    <row r="2075" spans="3:4">
      <c r="C2075" s="21"/>
      <c r="D2075" s="21"/>
    </row>
    <row r="2076" spans="3:4">
      <c r="C2076" s="21"/>
      <c r="D2076" s="21"/>
    </row>
    <row r="2077" spans="3:4">
      <c r="C2077" s="21"/>
      <c r="D2077" s="21"/>
    </row>
    <row r="2078" spans="3:4">
      <c r="C2078" s="21"/>
      <c r="D2078" s="21"/>
    </row>
    <row r="2079" spans="3:4">
      <c r="C2079" s="21"/>
      <c r="D2079" s="21"/>
    </row>
    <row r="2080" spans="3:4">
      <c r="C2080" s="21"/>
      <c r="D2080" s="21"/>
    </row>
    <row r="2081" spans="3:4">
      <c r="C2081" s="21"/>
      <c r="D2081" s="21"/>
    </row>
    <row r="2082" spans="3:4">
      <c r="C2082" s="21"/>
      <c r="D2082" s="21"/>
    </row>
    <row r="2083" spans="3:4">
      <c r="C2083" s="21"/>
      <c r="D2083" s="21"/>
    </row>
    <row r="2084" spans="3:4">
      <c r="C2084" s="21"/>
      <c r="D2084" s="21"/>
    </row>
    <row r="2085" spans="3:4">
      <c r="C2085" s="21"/>
      <c r="D2085" s="21"/>
    </row>
    <row r="2086" spans="3:4">
      <c r="C2086" s="21"/>
      <c r="D2086" s="21"/>
    </row>
    <row r="2087" spans="3:4">
      <c r="C2087" s="21"/>
      <c r="D2087" s="21"/>
    </row>
    <row r="2088" spans="3:4">
      <c r="C2088" s="21"/>
      <c r="D2088" s="21"/>
    </row>
    <row r="2089" spans="3:4">
      <c r="C2089" s="21"/>
      <c r="D2089" s="21"/>
    </row>
    <row r="2090" spans="3:4">
      <c r="C2090" s="21"/>
      <c r="D2090" s="21"/>
    </row>
    <row r="2091" spans="3:4">
      <c r="C2091" s="21"/>
      <c r="D2091" s="21"/>
    </row>
    <row r="2092" spans="3:4">
      <c r="C2092" s="21"/>
      <c r="D2092" s="21"/>
    </row>
    <row r="2093" spans="3:4">
      <c r="C2093" s="21"/>
      <c r="D2093" s="21"/>
    </row>
    <row r="2094" spans="3:4">
      <c r="C2094" s="21"/>
      <c r="D2094" s="21"/>
    </row>
    <row r="2095" spans="3:4">
      <c r="C2095" s="21"/>
      <c r="D2095" s="21"/>
    </row>
    <row r="2096" spans="3:4">
      <c r="C2096" s="21"/>
      <c r="D2096" s="21"/>
    </row>
    <row r="2097" spans="3:4">
      <c r="C2097" s="21"/>
      <c r="D2097" s="21"/>
    </row>
    <row r="2098" spans="3:4">
      <c r="C2098" s="21"/>
      <c r="D2098" s="21"/>
    </row>
    <row r="2099" spans="3:4">
      <c r="C2099" s="21"/>
      <c r="D2099" s="21"/>
    </row>
    <row r="2100" spans="3:4">
      <c r="C2100" s="21"/>
      <c r="D2100" s="21"/>
    </row>
    <row r="2101" spans="3:4">
      <c r="C2101" s="21"/>
      <c r="D2101" s="21"/>
    </row>
    <row r="2102" spans="3:4">
      <c r="C2102" s="21"/>
      <c r="D2102" s="21"/>
    </row>
    <row r="2103" spans="3:4">
      <c r="C2103" s="21"/>
      <c r="D2103" s="21"/>
    </row>
    <row r="2104" spans="3:4">
      <c r="C2104" s="21"/>
      <c r="D2104" s="21"/>
    </row>
    <row r="2105" spans="3:4">
      <c r="C2105" s="21"/>
      <c r="D2105" s="21"/>
    </row>
    <row r="2106" spans="3:4">
      <c r="C2106" s="21"/>
      <c r="D2106" s="21"/>
    </row>
    <row r="2107" spans="3:4">
      <c r="C2107" s="21"/>
      <c r="D2107" s="21"/>
    </row>
    <row r="2108" spans="3:4">
      <c r="C2108" s="21"/>
      <c r="D2108" s="21"/>
    </row>
    <row r="2109" spans="3:4">
      <c r="C2109" s="21"/>
      <c r="D2109" s="21"/>
    </row>
    <row r="2110" spans="3:4">
      <c r="C2110" s="21"/>
      <c r="D2110" s="21"/>
    </row>
    <row r="2111" spans="3:4">
      <c r="C2111" s="21"/>
      <c r="D2111" s="21"/>
    </row>
    <row r="2112" spans="3:4">
      <c r="C2112" s="21"/>
      <c r="D2112" s="21"/>
    </row>
    <row r="2113" spans="3:4">
      <c r="C2113" s="21"/>
      <c r="D2113" s="21"/>
    </row>
    <row r="2114" spans="3:4">
      <c r="C2114" s="21"/>
      <c r="D2114" s="21"/>
    </row>
    <row r="2115" spans="3:4">
      <c r="C2115" s="21"/>
      <c r="D2115" s="21"/>
    </row>
    <row r="2116" spans="3:4">
      <c r="C2116" s="21"/>
      <c r="D2116" s="21"/>
    </row>
    <row r="2117" spans="3:4">
      <c r="C2117" s="21"/>
      <c r="D2117" s="21"/>
    </row>
    <row r="2118" spans="3:4">
      <c r="C2118" s="21"/>
      <c r="D2118" s="21"/>
    </row>
    <row r="2119" spans="3:4">
      <c r="C2119" s="21"/>
      <c r="D2119" s="21"/>
    </row>
    <row r="2120" spans="3:4">
      <c r="C2120" s="21"/>
      <c r="D2120" s="21"/>
    </row>
    <row r="2121" spans="3:4">
      <c r="C2121" s="21"/>
      <c r="D2121" s="21"/>
    </row>
    <row r="2122" spans="3:4">
      <c r="C2122" s="21"/>
      <c r="D2122" s="21"/>
    </row>
    <row r="2123" spans="3:4">
      <c r="C2123" s="21"/>
      <c r="D2123" s="21"/>
    </row>
    <row r="2124" spans="3:4">
      <c r="C2124" s="21"/>
      <c r="D2124" s="21"/>
    </row>
    <row r="2125" spans="3:4">
      <c r="C2125" s="21"/>
      <c r="D2125" s="21"/>
    </row>
    <row r="2126" spans="3:4">
      <c r="C2126" s="21"/>
      <c r="D2126" s="21"/>
    </row>
    <row r="2127" spans="3:4">
      <c r="C2127" s="21"/>
      <c r="D2127" s="21"/>
    </row>
    <row r="2128" spans="3:4">
      <c r="C2128" s="21"/>
      <c r="D2128" s="21"/>
    </row>
    <row r="2129" spans="3:4">
      <c r="C2129" s="21"/>
      <c r="D2129" s="21"/>
    </row>
    <row r="2130" spans="3:4">
      <c r="C2130" s="21"/>
      <c r="D2130" s="21"/>
    </row>
    <row r="2131" spans="3:4">
      <c r="C2131" s="21"/>
      <c r="D2131" s="21"/>
    </row>
    <row r="2132" spans="3:4">
      <c r="C2132" s="21"/>
      <c r="D2132" s="21"/>
    </row>
    <row r="2133" spans="3:4">
      <c r="C2133" s="21"/>
      <c r="D2133" s="21"/>
    </row>
    <row r="2134" spans="3:4">
      <c r="C2134" s="21"/>
      <c r="D2134" s="21"/>
    </row>
    <row r="2135" spans="3:4">
      <c r="C2135" s="21"/>
      <c r="D2135" s="21"/>
    </row>
    <row r="2136" spans="3:4">
      <c r="C2136" s="21"/>
      <c r="D2136" s="21"/>
    </row>
    <row r="2137" spans="3:4">
      <c r="C2137" s="21"/>
      <c r="D2137" s="21"/>
    </row>
    <row r="2138" spans="3:4">
      <c r="C2138" s="21"/>
      <c r="D2138" s="21"/>
    </row>
    <row r="2139" spans="3:4">
      <c r="C2139" s="21"/>
      <c r="D2139" s="21"/>
    </row>
    <row r="2140" spans="3:4">
      <c r="C2140" s="21"/>
      <c r="D2140" s="21"/>
    </row>
    <row r="2141" spans="3:4">
      <c r="C2141" s="21"/>
      <c r="D2141" s="21"/>
    </row>
    <row r="2142" spans="3:4">
      <c r="C2142" s="21"/>
      <c r="D2142" s="21"/>
    </row>
    <row r="2143" spans="3:4">
      <c r="C2143" s="21"/>
      <c r="D2143" s="21"/>
    </row>
    <row r="2144" spans="3:4">
      <c r="C2144" s="21"/>
      <c r="D2144" s="21"/>
    </row>
    <row r="2145" spans="3:4">
      <c r="C2145" s="21"/>
      <c r="D2145" s="21"/>
    </row>
    <row r="2146" spans="3:4">
      <c r="C2146" s="21"/>
      <c r="D2146" s="21"/>
    </row>
    <row r="2147" spans="3:4">
      <c r="C2147" s="21"/>
      <c r="D2147" s="21"/>
    </row>
    <row r="2148" spans="3:4">
      <c r="C2148" s="21"/>
      <c r="D2148" s="21"/>
    </row>
    <row r="2149" spans="3:4">
      <c r="C2149" s="21"/>
      <c r="D2149" s="21"/>
    </row>
    <row r="2150" spans="3:4">
      <c r="C2150" s="21"/>
      <c r="D2150" s="21"/>
    </row>
    <row r="2151" spans="3:4">
      <c r="C2151" s="21"/>
      <c r="D2151" s="21"/>
    </row>
    <row r="2152" spans="3:4">
      <c r="C2152" s="21"/>
      <c r="D2152" s="21"/>
    </row>
    <row r="2153" spans="3:4">
      <c r="C2153" s="21"/>
      <c r="D2153" s="21"/>
    </row>
    <row r="2154" spans="3:4">
      <c r="C2154" s="21"/>
      <c r="D2154" s="21"/>
    </row>
    <row r="2155" spans="3:4">
      <c r="C2155" s="21"/>
      <c r="D2155" s="21"/>
    </row>
    <row r="2156" spans="3:4">
      <c r="C2156" s="21"/>
      <c r="D2156" s="21"/>
    </row>
    <row r="2157" spans="3:4">
      <c r="C2157" s="21"/>
      <c r="D2157" s="21"/>
    </row>
    <row r="2158" spans="3:4">
      <c r="C2158" s="21"/>
      <c r="D2158" s="21"/>
    </row>
    <row r="2159" spans="3:4">
      <c r="C2159" s="21"/>
      <c r="D2159" s="21"/>
    </row>
    <row r="2160" spans="3:4">
      <c r="C2160" s="21"/>
      <c r="D2160" s="21"/>
    </row>
    <row r="2161" spans="3:4">
      <c r="C2161" s="21"/>
      <c r="D2161" s="21"/>
    </row>
    <row r="2162" spans="3:4">
      <c r="C2162" s="21"/>
      <c r="D2162" s="21"/>
    </row>
    <row r="2163" spans="3:4">
      <c r="C2163" s="21"/>
      <c r="D2163" s="21"/>
    </row>
    <row r="2164" spans="3:4">
      <c r="C2164" s="21"/>
      <c r="D2164" s="21"/>
    </row>
    <row r="2165" spans="3:4">
      <c r="C2165" s="21"/>
      <c r="D2165" s="21"/>
    </row>
    <row r="2166" spans="3:4">
      <c r="C2166" s="21"/>
      <c r="D2166" s="21"/>
    </row>
    <row r="2167" spans="3:4">
      <c r="C2167" s="21"/>
      <c r="D2167" s="21"/>
    </row>
    <row r="2168" spans="3:4">
      <c r="C2168" s="21"/>
      <c r="D2168" s="21"/>
    </row>
    <row r="2169" spans="3:4">
      <c r="C2169" s="21"/>
      <c r="D2169" s="21"/>
    </row>
    <row r="2170" spans="3:4">
      <c r="C2170" s="21"/>
      <c r="D2170" s="21"/>
    </row>
    <row r="2171" spans="3:4">
      <c r="C2171" s="21"/>
      <c r="D2171" s="21"/>
    </row>
    <row r="2172" spans="3:4">
      <c r="C2172" s="21"/>
      <c r="D2172" s="21"/>
    </row>
    <row r="2173" spans="3:4">
      <c r="C2173" s="21"/>
      <c r="D2173" s="21"/>
    </row>
    <row r="2174" spans="3:4">
      <c r="C2174" s="21"/>
      <c r="D2174" s="21"/>
    </row>
    <row r="2175" spans="3:4">
      <c r="C2175" s="21"/>
      <c r="D2175" s="21"/>
    </row>
    <row r="2176" spans="3:4">
      <c r="C2176" s="21"/>
      <c r="D2176" s="21"/>
    </row>
    <row r="2177" spans="3:4">
      <c r="C2177" s="21"/>
      <c r="D2177" s="21"/>
    </row>
    <row r="2178" spans="3:4">
      <c r="C2178" s="21"/>
      <c r="D2178" s="21"/>
    </row>
    <row r="2179" spans="3:4">
      <c r="C2179" s="21"/>
      <c r="D2179" s="21"/>
    </row>
    <row r="2180" spans="3:4">
      <c r="C2180" s="21"/>
      <c r="D2180" s="21"/>
    </row>
    <row r="2181" spans="3:4">
      <c r="C2181" s="21"/>
      <c r="D2181" s="21"/>
    </row>
    <row r="2182" spans="3:4">
      <c r="C2182" s="21"/>
      <c r="D2182" s="21"/>
    </row>
    <row r="2183" spans="3:4">
      <c r="C2183" s="21"/>
      <c r="D2183" s="21"/>
    </row>
    <row r="2184" spans="3:4">
      <c r="C2184" s="21"/>
      <c r="D2184" s="21"/>
    </row>
    <row r="2185" spans="3:4">
      <c r="C2185" s="21"/>
      <c r="D2185" s="21"/>
    </row>
    <row r="2186" spans="3:4">
      <c r="C2186" s="21"/>
      <c r="D2186" s="21"/>
    </row>
    <row r="2187" spans="3:4">
      <c r="C2187" s="21"/>
      <c r="D2187" s="21"/>
    </row>
    <row r="2188" spans="3:4">
      <c r="C2188" s="21"/>
      <c r="D2188" s="21"/>
    </row>
    <row r="2189" spans="3:4">
      <c r="C2189" s="21"/>
      <c r="D2189" s="21"/>
    </row>
    <row r="2190" spans="3:4">
      <c r="C2190" s="21"/>
      <c r="D2190" s="21"/>
    </row>
    <row r="2191" spans="3:4">
      <c r="C2191" s="21"/>
      <c r="D2191" s="21"/>
    </row>
    <row r="2192" spans="3:4">
      <c r="C2192" s="21"/>
      <c r="D2192" s="21"/>
    </row>
    <row r="2193" spans="3:4">
      <c r="C2193" s="21"/>
      <c r="D2193" s="21"/>
    </row>
    <row r="2194" spans="3:4">
      <c r="C2194" s="21"/>
      <c r="D2194" s="21"/>
    </row>
    <row r="2195" spans="3:4">
      <c r="C2195" s="21"/>
      <c r="D2195" s="21"/>
    </row>
    <row r="2196" spans="3:4">
      <c r="C2196" s="21"/>
      <c r="D2196" s="21"/>
    </row>
    <row r="2197" spans="3:4">
      <c r="C2197" s="21"/>
      <c r="D2197" s="21"/>
    </row>
    <row r="2198" spans="3:4">
      <c r="C2198" s="21"/>
      <c r="D2198" s="21"/>
    </row>
    <row r="2199" spans="3:4">
      <c r="C2199" s="21"/>
      <c r="D2199" s="21"/>
    </row>
    <row r="2200" spans="3:4">
      <c r="C2200" s="21"/>
      <c r="D2200" s="21"/>
    </row>
    <row r="2201" spans="3:4">
      <c r="C2201" s="21"/>
      <c r="D2201" s="21"/>
    </row>
    <row r="2202" spans="3:4">
      <c r="C2202" s="21"/>
      <c r="D2202" s="21"/>
    </row>
    <row r="2203" spans="3:4">
      <c r="C2203" s="21"/>
      <c r="D2203" s="21"/>
    </row>
    <row r="2204" spans="3:4">
      <c r="C2204" s="21"/>
      <c r="D2204" s="21"/>
    </row>
    <row r="2205" spans="3:4">
      <c r="C2205" s="21"/>
      <c r="D2205" s="21"/>
    </row>
    <row r="2206" spans="3:4">
      <c r="C2206" s="21"/>
      <c r="D2206" s="21"/>
    </row>
    <row r="2207" spans="3:4">
      <c r="C2207" s="21"/>
      <c r="D2207" s="21"/>
    </row>
    <row r="2208" spans="3:4">
      <c r="C2208" s="21"/>
      <c r="D2208" s="21"/>
    </row>
    <row r="2209" spans="3:4">
      <c r="C2209" s="21"/>
      <c r="D2209" s="21"/>
    </row>
    <row r="2210" spans="3:4">
      <c r="C2210" s="21"/>
      <c r="D2210" s="21"/>
    </row>
    <row r="2211" spans="3:4">
      <c r="C2211" s="21"/>
      <c r="D2211" s="21"/>
    </row>
    <row r="2212" spans="3:4">
      <c r="C2212" s="21"/>
      <c r="D2212" s="21"/>
    </row>
    <row r="2213" spans="3:4">
      <c r="C2213" s="21"/>
      <c r="D2213" s="21"/>
    </row>
    <row r="2214" spans="3:4">
      <c r="C2214" s="21"/>
      <c r="D2214" s="21"/>
    </row>
    <row r="2215" spans="3:4">
      <c r="C2215" s="21"/>
      <c r="D2215" s="21"/>
    </row>
    <row r="2216" spans="3:4">
      <c r="C2216" s="21"/>
      <c r="D2216" s="21"/>
    </row>
    <row r="2217" spans="3:4">
      <c r="C2217" s="21"/>
      <c r="D2217" s="21"/>
    </row>
    <row r="2218" spans="3:4">
      <c r="C2218" s="21"/>
      <c r="D2218" s="21"/>
    </row>
    <row r="2219" spans="3:4">
      <c r="C2219" s="21"/>
      <c r="D2219" s="21"/>
    </row>
    <row r="2220" spans="3:4">
      <c r="C2220" s="21"/>
      <c r="D2220" s="21"/>
    </row>
    <row r="2221" spans="3:4">
      <c r="C2221" s="21"/>
      <c r="D2221" s="21"/>
    </row>
    <row r="2222" spans="3:4">
      <c r="C2222" s="21"/>
      <c r="D2222" s="21"/>
    </row>
    <row r="2223" spans="3:4">
      <c r="C2223" s="21"/>
      <c r="D2223" s="21"/>
    </row>
    <row r="2224" spans="3:4">
      <c r="C2224" s="21"/>
      <c r="D2224" s="21"/>
    </row>
    <row r="2225" spans="3:4">
      <c r="C2225" s="21"/>
      <c r="D2225" s="21"/>
    </row>
    <row r="2226" spans="3:4">
      <c r="C2226" s="21"/>
      <c r="D2226" s="21"/>
    </row>
    <row r="2227" spans="3:4">
      <c r="C2227" s="21"/>
      <c r="D2227" s="21"/>
    </row>
    <row r="2228" spans="3:4">
      <c r="C2228" s="21"/>
      <c r="D2228" s="21"/>
    </row>
    <row r="2229" spans="3:4">
      <c r="C2229" s="21"/>
      <c r="D2229" s="21"/>
    </row>
    <row r="2230" spans="3:4">
      <c r="C2230" s="21"/>
      <c r="D2230" s="21"/>
    </row>
    <row r="2231" spans="3:4">
      <c r="C2231" s="21"/>
      <c r="D2231" s="21"/>
    </row>
    <row r="2232" spans="3:4">
      <c r="C2232" s="21"/>
      <c r="D2232" s="21"/>
    </row>
    <row r="2233" spans="3:4">
      <c r="C2233" s="21"/>
      <c r="D2233" s="21"/>
    </row>
    <row r="2234" spans="3:4">
      <c r="C2234" s="21"/>
      <c r="D2234" s="21"/>
    </row>
    <row r="2235" spans="3:4">
      <c r="C2235" s="21"/>
      <c r="D2235" s="21"/>
    </row>
    <row r="2236" spans="3:4">
      <c r="C2236" s="21"/>
      <c r="D2236" s="21"/>
    </row>
    <row r="2237" spans="3:4">
      <c r="C2237" s="21"/>
      <c r="D2237" s="21"/>
    </row>
    <row r="2238" spans="3:4">
      <c r="C2238" s="21"/>
      <c r="D2238" s="21"/>
    </row>
    <row r="2239" spans="3:4">
      <c r="C2239" s="21"/>
      <c r="D2239" s="21"/>
    </row>
    <row r="2240" spans="3:4">
      <c r="C2240" s="21"/>
      <c r="D2240" s="21"/>
    </row>
    <row r="2241" spans="3:4">
      <c r="C2241" s="21"/>
      <c r="D2241" s="21"/>
    </row>
    <row r="2242" spans="3:4">
      <c r="C2242" s="21"/>
      <c r="D2242" s="21"/>
    </row>
    <row r="2243" spans="3:4">
      <c r="C2243" s="21"/>
      <c r="D2243" s="21"/>
    </row>
    <row r="2244" spans="3:4">
      <c r="C2244" s="21"/>
      <c r="D2244" s="21"/>
    </row>
    <row r="2245" spans="3:4">
      <c r="C2245" s="21"/>
      <c r="D2245" s="21"/>
    </row>
    <row r="2246" spans="3:4">
      <c r="C2246" s="21"/>
      <c r="D2246" s="21"/>
    </row>
    <row r="2247" spans="3:4">
      <c r="C2247" s="21"/>
      <c r="D2247" s="21"/>
    </row>
    <row r="2248" spans="3:4">
      <c r="C2248" s="21"/>
      <c r="D2248" s="21"/>
    </row>
    <row r="2249" spans="3:4">
      <c r="C2249" s="21"/>
      <c r="D2249" s="21"/>
    </row>
    <row r="2250" spans="3:4">
      <c r="C2250" s="21"/>
      <c r="D2250" s="21"/>
    </row>
    <row r="2251" spans="3:4">
      <c r="C2251" s="21"/>
      <c r="D2251" s="21"/>
    </row>
    <row r="2252" spans="3:4">
      <c r="C2252" s="21"/>
      <c r="D2252" s="21"/>
    </row>
    <row r="2253" spans="3:4">
      <c r="C2253" s="21"/>
      <c r="D2253" s="21"/>
    </row>
    <row r="2254" spans="3:4">
      <c r="C2254" s="21"/>
      <c r="D2254" s="21"/>
    </row>
    <row r="2255" spans="3:4">
      <c r="C2255" s="21"/>
      <c r="D2255" s="21"/>
    </row>
    <row r="2256" spans="3:4">
      <c r="C2256" s="21"/>
      <c r="D2256" s="21"/>
    </row>
    <row r="2257" spans="3:4">
      <c r="C2257" s="21"/>
      <c r="D2257" s="21"/>
    </row>
    <row r="2258" spans="3:4">
      <c r="C2258" s="21"/>
      <c r="D2258" s="21"/>
    </row>
    <row r="2259" spans="3:4">
      <c r="C2259" s="21"/>
      <c r="D2259" s="21"/>
    </row>
    <row r="2260" spans="3:4">
      <c r="C2260" s="21"/>
      <c r="D2260" s="21"/>
    </row>
    <row r="2261" spans="3:4">
      <c r="C2261" s="21"/>
      <c r="D2261" s="21"/>
    </row>
    <row r="2262" spans="3:4">
      <c r="C2262" s="21"/>
      <c r="D2262" s="21"/>
    </row>
    <row r="2263" spans="3:4">
      <c r="C2263" s="21"/>
      <c r="D2263" s="21"/>
    </row>
    <row r="2264" spans="3:4">
      <c r="C2264" s="21"/>
      <c r="D2264" s="21"/>
    </row>
    <row r="2265" spans="3:4">
      <c r="C2265" s="21"/>
      <c r="D2265" s="21"/>
    </row>
    <row r="2266" spans="3:4">
      <c r="C2266" s="21"/>
      <c r="D2266" s="21"/>
    </row>
    <row r="2267" spans="3:4">
      <c r="C2267" s="21"/>
      <c r="D2267" s="21"/>
    </row>
    <row r="2268" spans="3:4">
      <c r="C2268" s="21"/>
      <c r="D2268" s="21"/>
    </row>
    <row r="2269" spans="3:4">
      <c r="C2269" s="21"/>
      <c r="D2269" s="21"/>
    </row>
    <row r="2270" spans="3:4">
      <c r="C2270" s="21"/>
      <c r="D2270" s="21"/>
    </row>
    <row r="2271" spans="3:4">
      <c r="C2271" s="21"/>
      <c r="D2271" s="21"/>
    </row>
    <row r="2272" spans="3:4">
      <c r="C2272" s="21"/>
      <c r="D2272" s="21"/>
    </row>
    <row r="2273" spans="3:4">
      <c r="C2273" s="21"/>
      <c r="D2273" s="21"/>
    </row>
    <row r="2274" spans="3:4">
      <c r="C2274" s="21"/>
      <c r="D2274" s="21"/>
    </row>
    <row r="2275" spans="3:4">
      <c r="C2275" s="21"/>
      <c r="D2275" s="21"/>
    </row>
    <row r="2276" spans="3:4">
      <c r="C2276" s="21"/>
      <c r="D2276" s="21"/>
    </row>
    <row r="2277" spans="3:4">
      <c r="C2277" s="21"/>
      <c r="D2277" s="21"/>
    </row>
    <row r="2278" spans="3:4">
      <c r="C2278" s="21"/>
      <c r="D2278" s="21"/>
    </row>
    <row r="2279" spans="3:4">
      <c r="C2279" s="21"/>
      <c r="D2279" s="21"/>
    </row>
    <row r="2280" spans="3:4">
      <c r="C2280" s="21"/>
      <c r="D2280" s="21"/>
    </row>
    <row r="2281" spans="3:4">
      <c r="C2281" s="21"/>
      <c r="D2281" s="21"/>
    </row>
    <row r="2282" spans="3:4">
      <c r="C2282" s="21"/>
      <c r="D2282" s="21"/>
    </row>
    <row r="2283" spans="3:4">
      <c r="C2283" s="21"/>
      <c r="D2283" s="21"/>
    </row>
    <row r="2284" spans="3:4">
      <c r="C2284" s="21"/>
      <c r="D2284" s="21"/>
    </row>
    <row r="2285" spans="3:4">
      <c r="C2285" s="21"/>
      <c r="D2285" s="21"/>
    </row>
    <row r="2286" spans="3:4">
      <c r="C2286" s="21"/>
      <c r="D2286" s="21"/>
    </row>
    <row r="2287" spans="3:4">
      <c r="C2287" s="21"/>
      <c r="D2287" s="21"/>
    </row>
    <row r="2288" spans="3:4">
      <c r="C2288" s="21"/>
      <c r="D2288" s="21"/>
    </row>
    <row r="2289" spans="3:4">
      <c r="C2289" s="21"/>
      <c r="D2289" s="21"/>
    </row>
    <row r="2290" spans="3:4">
      <c r="C2290" s="21"/>
      <c r="D2290" s="21"/>
    </row>
    <row r="2291" spans="3:4">
      <c r="C2291" s="21"/>
      <c r="D2291" s="21"/>
    </row>
    <row r="2292" spans="3:4">
      <c r="C2292" s="21"/>
      <c r="D2292" s="21"/>
    </row>
    <row r="2293" spans="3:4">
      <c r="C2293" s="21"/>
      <c r="D2293" s="21"/>
    </row>
    <row r="2294" spans="3:4">
      <c r="C2294" s="21"/>
      <c r="D2294" s="21"/>
    </row>
    <row r="2295" spans="3:4">
      <c r="C2295" s="21"/>
      <c r="D2295" s="21"/>
    </row>
    <row r="2296" spans="3:4">
      <c r="C2296" s="21"/>
      <c r="D2296" s="21"/>
    </row>
    <row r="2297" spans="3:4">
      <c r="C2297" s="21"/>
      <c r="D2297" s="21"/>
    </row>
    <row r="2298" spans="3:4">
      <c r="C2298" s="21"/>
      <c r="D2298" s="21"/>
    </row>
    <row r="2299" spans="3:4">
      <c r="C2299" s="21"/>
      <c r="D2299" s="21"/>
    </row>
    <row r="2300" spans="3:4">
      <c r="C2300" s="21"/>
      <c r="D2300" s="21"/>
    </row>
    <row r="2301" spans="3:4">
      <c r="C2301" s="21"/>
      <c r="D2301" s="21"/>
    </row>
    <row r="2302" spans="3:4">
      <c r="C2302" s="21"/>
      <c r="D2302" s="21"/>
    </row>
    <row r="2303" spans="3:4">
      <c r="C2303" s="21"/>
      <c r="D2303" s="21"/>
    </row>
    <row r="2304" spans="3:4">
      <c r="C2304" s="21"/>
      <c r="D2304" s="21"/>
    </row>
    <row r="2305" spans="3:4">
      <c r="C2305" s="21"/>
      <c r="D2305" s="21"/>
    </row>
    <row r="2306" spans="3:4">
      <c r="C2306" s="21"/>
      <c r="D2306" s="21"/>
    </row>
    <row r="2307" spans="3:4">
      <c r="C2307" s="21"/>
      <c r="D2307" s="21"/>
    </row>
    <row r="2308" spans="3:4">
      <c r="C2308" s="21"/>
      <c r="D2308" s="21"/>
    </row>
    <row r="2309" spans="3:4">
      <c r="C2309" s="21"/>
      <c r="D2309" s="21"/>
    </row>
    <row r="2310" spans="3:4">
      <c r="C2310" s="21"/>
      <c r="D2310" s="21"/>
    </row>
    <row r="2311" spans="3:4">
      <c r="C2311" s="21"/>
      <c r="D2311" s="21"/>
    </row>
    <row r="2312" spans="3:4">
      <c r="C2312" s="21"/>
      <c r="D2312" s="21"/>
    </row>
    <row r="2313" spans="3:4">
      <c r="C2313" s="21"/>
      <c r="D2313" s="21"/>
    </row>
    <row r="2314" spans="3:4">
      <c r="C2314" s="21"/>
      <c r="D2314" s="21"/>
    </row>
    <row r="2315" spans="3:4">
      <c r="C2315" s="21"/>
      <c r="D2315" s="21"/>
    </row>
    <row r="2316" spans="3:4">
      <c r="C2316" s="21"/>
      <c r="D2316" s="21"/>
    </row>
    <row r="2317" spans="3:4">
      <c r="C2317" s="21"/>
      <c r="D2317" s="21"/>
    </row>
    <row r="2318" spans="3:4">
      <c r="C2318" s="21"/>
      <c r="D2318" s="21"/>
    </row>
    <row r="2319" spans="3:4">
      <c r="C2319" s="21"/>
      <c r="D2319" s="21"/>
    </row>
    <row r="2320" spans="3:4">
      <c r="C2320" s="21"/>
      <c r="D2320" s="21"/>
    </row>
    <row r="2321" spans="3:4">
      <c r="C2321" s="21"/>
      <c r="D2321" s="21"/>
    </row>
    <row r="2322" spans="3:4">
      <c r="C2322" s="21"/>
      <c r="D2322" s="21"/>
    </row>
    <row r="2323" spans="3:4">
      <c r="C2323" s="21"/>
      <c r="D2323" s="21"/>
    </row>
    <row r="2324" spans="3:4">
      <c r="C2324" s="21"/>
      <c r="D2324" s="21"/>
    </row>
    <row r="2325" spans="3:4">
      <c r="C2325" s="21"/>
      <c r="D2325" s="21"/>
    </row>
    <row r="2326" spans="3:4">
      <c r="C2326" s="21"/>
      <c r="D2326" s="21"/>
    </row>
    <row r="2327" spans="3:4">
      <c r="C2327" s="21"/>
      <c r="D2327" s="21"/>
    </row>
    <row r="2328" spans="3:4">
      <c r="C2328" s="21"/>
      <c r="D2328" s="21"/>
    </row>
    <row r="2329" spans="3:4">
      <c r="C2329" s="21"/>
      <c r="D2329" s="21"/>
    </row>
    <row r="2330" spans="3:4">
      <c r="C2330" s="21"/>
      <c r="D2330" s="21"/>
    </row>
    <row r="2331" spans="3:4">
      <c r="C2331" s="21"/>
      <c r="D2331" s="21"/>
    </row>
    <row r="2332" spans="3:4">
      <c r="C2332" s="21"/>
      <c r="D2332" s="21"/>
    </row>
    <row r="2333" spans="3:4">
      <c r="C2333" s="21"/>
      <c r="D2333" s="21"/>
    </row>
    <row r="2334" spans="3:4">
      <c r="C2334" s="21"/>
      <c r="D2334" s="21"/>
    </row>
    <row r="2335" spans="3:4">
      <c r="C2335" s="21"/>
      <c r="D2335" s="21"/>
    </row>
    <row r="2336" spans="3:4">
      <c r="C2336" s="21"/>
      <c r="D2336" s="21"/>
    </row>
    <row r="2337" spans="3:4">
      <c r="C2337" s="21"/>
      <c r="D2337" s="21"/>
    </row>
    <row r="2338" spans="3:4">
      <c r="C2338" s="21"/>
      <c r="D2338" s="21"/>
    </row>
    <row r="2339" spans="3:4">
      <c r="C2339" s="21"/>
      <c r="D2339" s="21"/>
    </row>
    <row r="2340" spans="3:4">
      <c r="C2340" s="21"/>
      <c r="D2340" s="21"/>
    </row>
    <row r="2341" spans="3:4">
      <c r="C2341" s="21"/>
      <c r="D2341" s="21"/>
    </row>
    <row r="2342" spans="3:4">
      <c r="C2342" s="21"/>
      <c r="D2342" s="21"/>
    </row>
    <row r="2343" spans="3:4">
      <c r="C2343" s="21"/>
      <c r="D2343" s="21"/>
    </row>
    <row r="2344" spans="3:4">
      <c r="C2344" s="21"/>
      <c r="D2344" s="21"/>
    </row>
    <row r="2345" spans="3:4">
      <c r="C2345" s="21"/>
      <c r="D2345" s="21"/>
    </row>
    <row r="2346" spans="3:4">
      <c r="C2346" s="21"/>
      <c r="D2346" s="21"/>
    </row>
    <row r="2347" spans="3:4">
      <c r="C2347" s="21"/>
      <c r="D2347" s="21"/>
    </row>
    <row r="2348" spans="3:4">
      <c r="C2348" s="21"/>
      <c r="D2348" s="21"/>
    </row>
    <row r="2349" spans="3:4">
      <c r="C2349" s="21"/>
      <c r="D2349" s="21"/>
    </row>
    <row r="2350" spans="3:4">
      <c r="C2350" s="21"/>
      <c r="D2350" s="21"/>
    </row>
    <row r="2351" spans="3:4">
      <c r="C2351" s="21"/>
      <c r="D2351" s="21"/>
    </row>
    <row r="2352" spans="3:4">
      <c r="C2352" s="21"/>
      <c r="D2352" s="21"/>
    </row>
    <row r="2353" spans="3:4">
      <c r="C2353" s="21"/>
      <c r="D2353" s="21"/>
    </row>
    <row r="2354" spans="3:4">
      <c r="C2354" s="21"/>
      <c r="D2354" s="21"/>
    </row>
    <row r="2355" spans="3:4">
      <c r="C2355" s="21"/>
      <c r="D2355" s="21"/>
    </row>
    <row r="2356" spans="3:4">
      <c r="C2356" s="21"/>
      <c r="D2356" s="21"/>
    </row>
    <row r="2357" spans="3:4">
      <c r="C2357" s="21"/>
      <c r="D2357" s="21"/>
    </row>
    <row r="2358" spans="3:4">
      <c r="C2358" s="21"/>
      <c r="D2358" s="21"/>
    </row>
    <row r="2359" spans="3:4">
      <c r="C2359" s="21"/>
      <c r="D2359" s="21"/>
    </row>
    <row r="2360" spans="3:4">
      <c r="C2360" s="21"/>
      <c r="D2360" s="21"/>
    </row>
    <row r="2361" spans="3:4">
      <c r="C2361" s="21"/>
      <c r="D2361" s="21"/>
    </row>
    <row r="2362" spans="3:4">
      <c r="C2362" s="21"/>
      <c r="D2362" s="21"/>
    </row>
    <row r="2363" spans="3:4">
      <c r="C2363" s="21"/>
      <c r="D2363" s="21"/>
    </row>
    <row r="2364" spans="3:4">
      <c r="C2364" s="21"/>
      <c r="D2364" s="21"/>
    </row>
    <row r="2365" spans="3:4">
      <c r="C2365" s="21"/>
      <c r="D2365" s="21"/>
    </row>
    <row r="2366" spans="3:4">
      <c r="C2366" s="21"/>
      <c r="D2366" s="21"/>
    </row>
    <row r="2367" spans="3:4">
      <c r="C2367" s="21"/>
      <c r="D2367" s="21"/>
    </row>
    <row r="2368" spans="3:4">
      <c r="C2368" s="21"/>
      <c r="D2368" s="21"/>
    </row>
    <row r="2369" spans="3:4">
      <c r="C2369" s="21"/>
      <c r="D2369" s="21"/>
    </row>
    <row r="2370" spans="3:4">
      <c r="C2370" s="21"/>
      <c r="D2370" s="21"/>
    </row>
    <row r="2371" spans="3:4">
      <c r="C2371" s="21"/>
      <c r="D2371" s="21"/>
    </row>
    <row r="2372" spans="3:4">
      <c r="C2372" s="21"/>
      <c r="D2372" s="21"/>
    </row>
    <row r="2373" spans="3:4">
      <c r="C2373" s="21"/>
      <c r="D2373" s="21"/>
    </row>
    <row r="2374" spans="3:4">
      <c r="C2374" s="21"/>
      <c r="D2374" s="21"/>
    </row>
    <row r="2375" spans="3:4">
      <c r="C2375" s="21"/>
      <c r="D2375" s="21"/>
    </row>
    <row r="2376" spans="3:4">
      <c r="C2376" s="21"/>
      <c r="D2376" s="21"/>
    </row>
    <row r="2377" spans="3:4">
      <c r="C2377" s="21"/>
      <c r="D2377" s="21"/>
    </row>
    <row r="2378" spans="3:4">
      <c r="C2378" s="21"/>
      <c r="D2378" s="21"/>
    </row>
    <row r="2379" spans="3:4">
      <c r="C2379" s="21"/>
      <c r="D2379" s="21"/>
    </row>
    <row r="2380" spans="3:4">
      <c r="C2380" s="21"/>
      <c r="D2380" s="21"/>
    </row>
    <row r="2381" spans="3:4">
      <c r="C2381" s="21"/>
      <c r="D2381" s="21"/>
    </row>
    <row r="2382" spans="3:4">
      <c r="C2382" s="21"/>
      <c r="D2382" s="21"/>
    </row>
    <row r="2383" spans="3:4">
      <c r="C2383" s="21"/>
      <c r="D2383" s="21"/>
    </row>
    <row r="2384" spans="3:4">
      <c r="C2384" s="21"/>
      <c r="D2384" s="21"/>
    </row>
    <row r="2385" spans="3:4">
      <c r="C2385" s="21"/>
      <c r="D2385" s="21"/>
    </row>
    <row r="2386" spans="3:4">
      <c r="C2386" s="21"/>
      <c r="D2386" s="21"/>
    </row>
    <row r="2387" spans="3:4">
      <c r="C2387" s="21"/>
      <c r="D2387" s="21"/>
    </row>
    <row r="2388" spans="3:4">
      <c r="C2388" s="21"/>
      <c r="D2388" s="21"/>
    </row>
    <row r="2389" spans="3:4">
      <c r="C2389" s="21"/>
      <c r="D2389" s="21"/>
    </row>
    <row r="2390" spans="3:4">
      <c r="C2390" s="21"/>
      <c r="D2390" s="21"/>
    </row>
    <row r="2391" spans="3:4">
      <c r="C2391" s="21"/>
      <c r="D2391" s="21"/>
    </row>
    <row r="2392" spans="3:4">
      <c r="C2392" s="21"/>
      <c r="D2392" s="21"/>
    </row>
    <row r="2393" spans="3:4">
      <c r="C2393" s="21"/>
      <c r="D2393" s="21"/>
    </row>
    <row r="2394" spans="3:4">
      <c r="C2394" s="21"/>
      <c r="D2394" s="21"/>
    </row>
    <row r="2395" spans="3:4">
      <c r="C2395" s="21"/>
      <c r="D2395" s="21"/>
    </row>
    <row r="2396" spans="3:4">
      <c r="C2396" s="21"/>
      <c r="D2396" s="21"/>
    </row>
    <row r="2397" spans="3:4">
      <c r="C2397" s="21"/>
      <c r="D2397" s="21"/>
    </row>
    <row r="2398" spans="3:4">
      <c r="C2398" s="21"/>
      <c r="D2398" s="21"/>
    </row>
    <row r="2399" spans="3:4">
      <c r="C2399" s="21"/>
      <c r="D2399" s="21"/>
    </row>
    <row r="2400" spans="3:4">
      <c r="C2400" s="21"/>
      <c r="D2400" s="21"/>
    </row>
    <row r="2401" spans="3:4">
      <c r="C2401" s="21"/>
      <c r="D2401" s="21"/>
    </row>
    <row r="2402" spans="3:4">
      <c r="C2402" s="21"/>
      <c r="D2402" s="21"/>
    </row>
    <row r="2403" spans="3:4">
      <c r="C2403" s="21"/>
      <c r="D2403" s="21"/>
    </row>
    <row r="2404" spans="3:4">
      <c r="C2404" s="21"/>
      <c r="D2404" s="21"/>
    </row>
    <row r="2405" spans="3:4">
      <c r="C2405" s="21"/>
      <c r="D2405" s="21"/>
    </row>
    <row r="2406" spans="3:4">
      <c r="C2406" s="21"/>
      <c r="D2406" s="21"/>
    </row>
    <row r="2407" spans="3:4">
      <c r="C2407" s="21"/>
      <c r="D2407" s="21"/>
    </row>
    <row r="2408" spans="3:4">
      <c r="C2408" s="21"/>
      <c r="D2408" s="21"/>
    </row>
    <row r="2409" spans="3:4">
      <c r="C2409" s="21"/>
      <c r="D2409" s="21"/>
    </row>
    <row r="2410" spans="3:4">
      <c r="C2410" s="21"/>
      <c r="D2410" s="21"/>
    </row>
    <row r="2411" spans="3:4">
      <c r="C2411" s="21"/>
      <c r="D2411" s="21"/>
    </row>
    <row r="2412" spans="3:4">
      <c r="C2412" s="21"/>
      <c r="D2412" s="21"/>
    </row>
    <row r="2413" spans="3:4">
      <c r="C2413" s="21"/>
      <c r="D2413" s="21"/>
    </row>
    <row r="2414" spans="3:4">
      <c r="C2414" s="21"/>
      <c r="D2414" s="21"/>
    </row>
    <row r="2415" spans="3:4">
      <c r="C2415" s="21"/>
      <c r="D2415" s="21"/>
    </row>
    <row r="2416" spans="3:4">
      <c r="C2416" s="21"/>
      <c r="D2416" s="21"/>
    </row>
    <row r="2417" spans="3:4">
      <c r="C2417" s="21"/>
      <c r="D2417" s="21"/>
    </row>
    <row r="2418" spans="3:4">
      <c r="C2418" s="21"/>
      <c r="D2418" s="21"/>
    </row>
    <row r="2419" spans="3:4">
      <c r="C2419" s="21"/>
      <c r="D2419" s="21"/>
    </row>
    <row r="2420" spans="3:4">
      <c r="C2420" s="21"/>
      <c r="D2420" s="21"/>
    </row>
    <row r="2421" spans="3:4">
      <c r="C2421" s="21"/>
      <c r="D2421" s="21"/>
    </row>
    <row r="2422" spans="3:4">
      <c r="C2422" s="21"/>
      <c r="D2422" s="21"/>
    </row>
    <row r="2423" spans="3:4">
      <c r="C2423" s="21"/>
      <c r="D2423" s="21"/>
    </row>
    <row r="2424" spans="3:4">
      <c r="C2424" s="21"/>
      <c r="D2424" s="21"/>
    </row>
    <row r="2425" spans="3:4">
      <c r="C2425" s="21"/>
      <c r="D2425" s="21"/>
    </row>
    <row r="2426" spans="3:4">
      <c r="C2426" s="21"/>
      <c r="D2426" s="21"/>
    </row>
    <row r="2427" spans="3:4">
      <c r="C2427" s="21"/>
      <c r="D2427" s="21"/>
    </row>
    <row r="2428" spans="3:4">
      <c r="C2428" s="21"/>
      <c r="D2428" s="21"/>
    </row>
    <row r="2429" spans="3:4">
      <c r="C2429" s="21"/>
      <c r="D2429" s="21"/>
    </row>
    <row r="2430" spans="3:4">
      <c r="C2430" s="21"/>
      <c r="D2430" s="21"/>
    </row>
    <row r="2431" spans="3:4">
      <c r="C2431" s="21"/>
      <c r="D2431" s="21"/>
    </row>
    <row r="2432" spans="3:4">
      <c r="C2432" s="21"/>
      <c r="D2432" s="21"/>
    </row>
    <row r="2433" spans="3:4">
      <c r="C2433" s="21"/>
      <c r="D2433" s="21"/>
    </row>
    <row r="2434" spans="3:4">
      <c r="C2434" s="21"/>
      <c r="D2434" s="21"/>
    </row>
    <row r="2435" spans="3:4">
      <c r="C2435" s="21"/>
      <c r="D2435" s="21"/>
    </row>
    <row r="2436" spans="3:4">
      <c r="C2436" s="21"/>
      <c r="D2436" s="21"/>
    </row>
    <row r="2437" spans="3:4">
      <c r="C2437" s="21"/>
      <c r="D2437" s="21"/>
    </row>
    <row r="2438" spans="3:4">
      <c r="C2438" s="21"/>
      <c r="D2438" s="21"/>
    </row>
    <row r="2439" spans="3:4">
      <c r="C2439" s="21"/>
      <c r="D2439" s="21"/>
    </row>
    <row r="2440" spans="3:4">
      <c r="C2440" s="21"/>
      <c r="D2440" s="21"/>
    </row>
    <row r="2441" spans="3:4">
      <c r="C2441" s="21"/>
      <c r="D2441" s="21"/>
    </row>
    <row r="2442" spans="3:4">
      <c r="C2442" s="21"/>
      <c r="D2442" s="21"/>
    </row>
    <row r="2443" spans="3:4">
      <c r="C2443" s="21"/>
      <c r="D2443" s="21"/>
    </row>
    <row r="2444" spans="3:4">
      <c r="C2444" s="21"/>
      <c r="D2444" s="21"/>
    </row>
    <row r="2445" spans="3:4">
      <c r="C2445" s="21"/>
      <c r="D2445" s="21"/>
    </row>
    <row r="2446" spans="3:4">
      <c r="C2446" s="21"/>
      <c r="D2446" s="21"/>
    </row>
    <row r="2447" spans="3:4">
      <c r="C2447" s="21"/>
      <c r="D2447" s="21"/>
    </row>
    <row r="2448" spans="3:4">
      <c r="C2448" s="21"/>
      <c r="D2448" s="21"/>
    </row>
    <row r="2449" spans="3:4">
      <c r="C2449" s="21"/>
      <c r="D2449" s="21"/>
    </row>
    <row r="2450" spans="3:4">
      <c r="C2450" s="21"/>
      <c r="D2450" s="21"/>
    </row>
    <row r="2451" spans="3:4">
      <c r="C2451" s="21"/>
      <c r="D2451" s="21"/>
    </row>
    <row r="2452" spans="3:4">
      <c r="C2452" s="21"/>
      <c r="D2452" s="21"/>
    </row>
    <row r="2453" spans="3:4">
      <c r="C2453" s="21"/>
      <c r="D2453" s="21"/>
    </row>
    <row r="2454" spans="3:4">
      <c r="C2454" s="21"/>
      <c r="D2454" s="21"/>
    </row>
    <row r="2455" spans="3:4">
      <c r="C2455" s="21"/>
      <c r="D2455" s="21"/>
    </row>
    <row r="2456" spans="3:4">
      <c r="C2456" s="21"/>
      <c r="D2456" s="21"/>
    </row>
    <row r="2457" spans="3:4">
      <c r="C2457" s="21"/>
      <c r="D2457" s="21"/>
    </row>
    <row r="2458" spans="3:4">
      <c r="C2458" s="21"/>
      <c r="D2458" s="21"/>
    </row>
    <row r="2459" spans="3:4">
      <c r="C2459" s="21"/>
      <c r="D2459" s="21"/>
    </row>
    <row r="2460" spans="3:4">
      <c r="C2460" s="21"/>
      <c r="D2460" s="21"/>
    </row>
    <row r="2461" spans="3:4">
      <c r="C2461" s="21"/>
      <c r="D2461" s="21"/>
    </row>
    <row r="2462" spans="3:4">
      <c r="C2462" s="21"/>
      <c r="D2462" s="21"/>
    </row>
    <row r="2463" spans="3:4">
      <c r="C2463" s="21"/>
      <c r="D2463" s="21"/>
    </row>
    <row r="2464" spans="3:4">
      <c r="C2464" s="21"/>
      <c r="D2464" s="21"/>
    </row>
    <row r="2465" spans="3:4">
      <c r="C2465" s="21"/>
      <c r="D2465" s="21"/>
    </row>
    <row r="2466" spans="3:4">
      <c r="C2466" s="21"/>
      <c r="D2466" s="21"/>
    </row>
    <row r="2467" spans="3:4">
      <c r="C2467" s="21"/>
      <c r="D2467" s="21"/>
    </row>
    <row r="2468" spans="3:4">
      <c r="C2468" s="21"/>
      <c r="D2468" s="21"/>
    </row>
    <row r="2469" spans="3:4">
      <c r="C2469" s="21"/>
      <c r="D2469" s="21"/>
    </row>
    <row r="2470" spans="3:4">
      <c r="C2470" s="21"/>
      <c r="D2470" s="21"/>
    </row>
    <row r="2471" spans="3:4">
      <c r="C2471" s="21"/>
      <c r="D2471" s="21"/>
    </row>
    <row r="2472" spans="3:4">
      <c r="C2472" s="21"/>
      <c r="D2472" s="21"/>
    </row>
    <row r="2473" spans="3:4">
      <c r="C2473" s="21"/>
      <c r="D2473" s="21"/>
    </row>
    <row r="2474" spans="3:4">
      <c r="C2474" s="21"/>
      <c r="D2474" s="21"/>
    </row>
    <row r="2475" spans="3:4">
      <c r="C2475" s="21"/>
      <c r="D2475" s="21"/>
    </row>
    <row r="2476" spans="3:4">
      <c r="C2476" s="21"/>
      <c r="D2476" s="21"/>
    </row>
    <row r="2477" spans="3:4">
      <c r="C2477" s="21"/>
      <c r="D2477" s="21"/>
    </row>
    <row r="2478" spans="3:4">
      <c r="C2478" s="21"/>
      <c r="D2478" s="21"/>
    </row>
    <row r="2479" spans="3:4">
      <c r="C2479" s="21"/>
      <c r="D2479" s="21"/>
    </row>
    <row r="2480" spans="3:4">
      <c r="C2480" s="21"/>
      <c r="D2480" s="21"/>
    </row>
    <row r="2481" spans="3:4">
      <c r="C2481" s="21"/>
      <c r="D2481" s="21"/>
    </row>
    <row r="2482" spans="3:4">
      <c r="C2482" s="21"/>
      <c r="D2482" s="21"/>
    </row>
    <row r="2483" spans="3:4">
      <c r="C2483" s="21"/>
      <c r="D2483" s="21"/>
    </row>
    <row r="2484" spans="3:4">
      <c r="C2484" s="21"/>
      <c r="D2484" s="21"/>
    </row>
    <row r="2485" spans="3:4">
      <c r="C2485" s="21"/>
      <c r="D2485" s="21"/>
    </row>
    <row r="2486" spans="3:4">
      <c r="C2486" s="21"/>
      <c r="D2486" s="21"/>
    </row>
    <row r="2487" spans="3:4">
      <c r="C2487" s="21"/>
      <c r="D2487" s="21"/>
    </row>
    <row r="2488" spans="3:4">
      <c r="C2488" s="21"/>
      <c r="D2488" s="21"/>
    </row>
    <row r="2489" spans="3:4">
      <c r="C2489" s="21"/>
      <c r="D2489" s="21"/>
    </row>
    <row r="2490" spans="3:4">
      <c r="C2490" s="21"/>
      <c r="D2490" s="21"/>
    </row>
    <row r="2491" spans="3:4">
      <c r="C2491" s="21"/>
      <c r="D2491" s="21"/>
    </row>
    <row r="2492" spans="3:4">
      <c r="C2492" s="21"/>
      <c r="D2492" s="21"/>
    </row>
    <row r="2493" spans="3:4">
      <c r="C2493" s="21"/>
      <c r="D2493" s="21"/>
    </row>
    <row r="2494" spans="3:4">
      <c r="C2494" s="21"/>
      <c r="D2494" s="21"/>
    </row>
    <row r="2495" spans="3:4">
      <c r="C2495" s="21"/>
      <c r="D2495" s="21"/>
    </row>
    <row r="2496" spans="3:4">
      <c r="C2496" s="21"/>
      <c r="D2496" s="21"/>
    </row>
    <row r="2497" spans="3:4">
      <c r="C2497" s="21"/>
      <c r="D2497" s="21"/>
    </row>
    <row r="2498" spans="3:4">
      <c r="C2498" s="21"/>
      <c r="D2498" s="21"/>
    </row>
    <row r="2499" spans="3:4">
      <c r="C2499" s="21"/>
      <c r="D2499" s="21"/>
    </row>
    <row r="2500" spans="3:4">
      <c r="C2500" s="21"/>
      <c r="D2500" s="21"/>
    </row>
    <row r="2501" spans="3:4">
      <c r="C2501" s="21"/>
      <c r="D2501" s="21"/>
    </row>
    <row r="2502" spans="3:4">
      <c r="C2502" s="21"/>
      <c r="D2502" s="21"/>
    </row>
    <row r="2503" spans="3:4">
      <c r="C2503" s="21"/>
      <c r="D2503" s="21"/>
    </row>
    <row r="2504" spans="3:4">
      <c r="C2504" s="21"/>
      <c r="D2504" s="21"/>
    </row>
    <row r="2505" spans="3:4">
      <c r="C2505" s="21"/>
      <c r="D2505" s="21"/>
    </row>
    <row r="2506" spans="3:4">
      <c r="C2506" s="21"/>
      <c r="D2506" s="21"/>
    </row>
    <row r="2507" spans="3:4">
      <c r="C2507" s="21"/>
      <c r="D2507" s="21"/>
    </row>
    <row r="2508" spans="3:4">
      <c r="C2508" s="21"/>
      <c r="D2508" s="21"/>
    </row>
    <row r="2509" spans="3:4">
      <c r="C2509" s="21"/>
      <c r="D2509" s="21"/>
    </row>
    <row r="2510" spans="3:4">
      <c r="C2510" s="21"/>
      <c r="D2510" s="21"/>
    </row>
    <row r="2511" spans="3:4">
      <c r="C2511" s="21"/>
      <c r="D2511" s="21"/>
    </row>
    <row r="2512" spans="3:4">
      <c r="C2512" s="21"/>
      <c r="D2512" s="21"/>
    </row>
    <row r="2513" spans="3:4">
      <c r="C2513" s="21"/>
      <c r="D2513" s="21"/>
    </row>
    <row r="2514" spans="3:4">
      <c r="C2514" s="21"/>
      <c r="D2514" s="21"/>
    </row>
    <row r="2515" spans="3:4">
      <c r="C2515" s="21"/>
      <c r="D2515" s="21"/>
    </row>
    <row r="2516" spans="3:4">
      <c r="C2516" s="21"/>
      <c r="D2516" s="21"/>
    </row>
    <row r="2517" spans="3:4">
      <c r="C2517" s="21"/>
      <c r="D2517" s="21"/>
    </row>
    <row r="2518" spans="3:4">
      <c r="C2518" s="21"/>
      <c r="D2518" s="21"/>
    </row>
    <row r="2519" spans="3:4">
      <c r="C2519" s="21"/>
      <c r="D2519" s="21"/>
    </row>
    <row r="2520" spans="3:4">
      <c r="C2520" s="21"/>
      <c r="D2520" s="21"/>
    </row>
    <row r="2521" spans="3:4">
      <c r="C2521" s="21"/>
      <c r="D2521" s="21"/>
    </row>
    <row r="2522" spans="3:4">
      <c r="C2522" s="21"/>
      <c r="D2522" s="21"/>
    </row>
    <row r="2523" spans="3:4">
      <c r="C2523" s="21"/>
      <c r="D2523" s="21"/>
    </row>
    <row r="2524" spans="3:4">
      <c r="C2524" s="21"/>
      <c r="D2524" s="21"/>
    </row>
    <row r="2525" spans="3:4">
      <c r="C2525" s="21"/>
      <c r="D2525" s="21"/>
    </row>
    <row r="2526" spans="3:4">
      <c r="C2526" s="21"/>
      <c r="D2526" s="21"/>
    </row>
    <row r="2527" spans="3:4">
      <c r="C2527" s="21"/>
      <c r="D2527" s="21"/>
    </row>
    <row r="2528" spans="3:4">
      <c r="C2528" s="21"/>
      <c r="D2528" s="21"/>
    </row>
    <row r="2529" spans="3:4">
      <c r="C2529" s="21"/>
      <c r="D2529" s="21"/>
    </row>
    <row r="2530" spans="3:4">
      <c r="C2530" s="21"/>
      <c r="D2530" s="21"/>
    </row>
    <row r="2531" spans="3:4">
      <c r="C2531" s="21"/>
      <c r="D2531" s="21"/>
    </row>
    <row r="2532" spans="3:4">
      <c r="C2532" s="21"/>
      <c r="D2532" s="21"/>
    </row>
    <row r="2533" spans="3:4">
      <c r="C2533" s="21"/>
      <c r="D2533" s="21"/>
    </row>
    <row r="2534" spans="3:4">
      <c r="C2534" s="21"/>
      <c r="D2534" s="21"/>
    </row>
    <row r="2535" spans="3:4">
      <c r="C2535" s="21"/>
      <c r="D2535" s="21"/>
    </row>
    <row r="2536" spans="3:4">
      <c r="C2536" s="21"/>
      <c r="D2536" s="21"/>
    </row>
    <row r="2537" spans="3:4">
      <c r="C2537" s="21"/>
      <c r="D2537" s="21"/>
    </row>
    <row r="2538" spans="3:4">
      <c r="C2538" s="21"/>
      <c r="D2538" s="21"/>
    </row>
    <row r="2539" spans="3:4">
      <c r="C2539" s="21"/>
      <c r="D2539" s="21"/>
    </row>
    <row r="2540" spans="3:4">
      <c r="C2540" s="21"/>
      <c r="D2540" s="21"/>
    </row>
    <row r="2541" spans="3:4">
      <c r="C2541" s="21"/>
      <c r="D2541" s="21"/>
    </row>
    <row r="2542" spans="3:4">
      <c r="C2542" s="21"/>
      <c r="D2542" s="21"/>
    </row>
    <row r="2543" spans="3:4">
      <c r="C2543" s="21"/>
      <c r="D2543" s="21"/>
    </row>
    <row r="2544" spans="3:4">
      <c r="C2544" s="21"/>
      <c r="D2544" s="21"/>
    </row>
    <row r="2545" spans="3:4">
      <c r="C2545" s="21"/>
      <c r="D2545" s="21"/>
    </row>
    <row r="2546" spans="3:4">
      <c r="C2546" s="21"/>
      <c r="D2546" s="21"/>
    </row>
    <row r="2547" spans="3:4">
      <c r="C2547" s="21"/>
      <c r="D2547" s="21"/>
    </row>
    <row r="2548" spans="3:4">
      <c r="C2548" s="21"/>
      <c r="D2548" s="21"/>
    </row>
    <row r="2549" spans="3:4">
      <c r="C2549" s="21"/>
      <c r="D2549" s="21"/>
    </row>
    <row r="2550" spans="3:4">
      <c r="C2550" s="21"/>
      <c r="D2550" s="21"/>
    </row>
    <row r="2551" spans="3:4">
      <c r="C2551" s="21"/>
      <c r="D2551" s="21"/>
    </row>
    <row r="2552" spans="3:4">
      <c r="C2552" s="21"/>
      <c r="D2552" s="21"/>
    </row>
    <row r="2553" spans="3:4">
      <c r="C2553" s="21"/>
      <c r="D2553" s="21"/>
    </row>
    <row r="2554" spans="3:4">
      <c r="C2554" s="21"/>
      <c r="D2554" s="21"/>
    </row>
    <row r="2555" spans="3:4">
      <c r="C2555" s="21"/>
      <c r="D2555" s="21"/>
    </row>
    <row r="2556" spans="3:4">
      <c r="C2556" s="21"/>
      <c r="D2556" s="21"/>
    </row>
    <row r="2557" spans="3:4">
      <c r="C2557" s="21"/>
      <c r="D2557" s="21"/>
    </row>
    <row r="2558" spans="3:4">
      <c r="C2558" s="21"/>
      <c r="D2558" s="21"/>
    </row>
    <row r="2559" spans="3:4">
      <c r="C2559" s="21"/>
      <c r="D2559" s="21"/>
    </row>
    <row r="2560" spans="3:4">
      <c r="C2560" s="21"/>
      <c r="D2560" s="21"/>
    </row>
    <row r="2561" spans="3:4">
      <c r="C2561" s="21"/>
      <c r="D2561" s="21"/>
    </row>
    <row r="2562" spans="3:4">
      <c r="C2562" s="21"/>
      <c r="D2562" s="21"/>
    </row>
    <row r="2563" spans="3:4">
      <c r="C2563" s="21"/>
      <c r="D2563" s="21"/>
    </row>
    <row r="2564" spans="3:4">
      <c r="C2564" s="21"/>
      <c r="D2564" s="21"/>
    </row>
    <row r="2565" spans="3:4">
      <c r="C2565" s="21"/>
      <c r="D2565" s="21"/>
    </row>
    <row r="2566" spans="3:4">
      <c r="C2566" s="21"/>
      <c r="D2566" s="21"/>
    </row>
    <row r="2567" spans="3:4">
      <c r="C2567" s="21"/>
      <c r="D2567" s="21"/>
    </row>
    <row r="2568" spans="3:4">
      <c r="C2568" s="21"/>
      <c r="D2568" s="21"/>
    </row>
    <row r="2569" spans="3:4">
      <c r="C2569" s="21"/>
      <c r="D2569" s="21"/>
    </row>
    <row r="2570" spans="3:4">
      <c r="C2570" s="21"/>
      <c r="D2570" s="21"/>
    </row>
    <row r="2571" spans="3:4">
      <c r="C2571" s="21"/>
      <c r="D2571" s="21"/>
    </row>
    <row r="2572" spans="3:4">
      <c r="C2572" s="21"/>
      <c r="D2572" s="21"/>
    </row>
    <row r="2573" spans="3:4">
      <c r="C2573" s="21"/>
      <c r="D2573" s="21"/>
    </row>
    <row r="2574" spans="3:4">
      <c r="C2574" s="21"/>
      <c r="D2574" s="21"/>
    </row>
    <row r="2575" spans="3:4">
      <c r="C2575" s="21"/>
      <c r="D2575" s="21"/>
    </row>
    <row r="2576" spans="3:4">
      <c r="C2576" s="21"/>
      <c r="D2576" s="21"/>
    </row>
    <row r="2577" spans="3:4">
      <c r="C2577" s="21"/>
      <c r="D2577" s="21"/>
    </row>
    <row r="2578" spans="3:4">
      <c r="C2578" s="21"/>
      <c r="D2578" s="21"/>
    </row>
    <row r="2579" spans="3:4">
      <c r="C2579" s="21"/>
      <c r="D2579" s="21"/>
    </row>
    <row r="2580" spans="3:4">
      <c r="C2580" s="21"/>
      <c r="D2580" s="21"/>
    </row>
    <row r="2581" spans="3:4">
      <c r="C2581" s="21"/>
      <c r="D2581" s="21"/>
    </row>
    <row r="2582" spans="3:4">
      <c r="C2582" s="21"/>
      <c r="D2582" s="21"/>
    </row>
    <row r="2583" spans="3:4">
      <c r="C2583" s="21"/>
      <c r="D2583" s="21"/>
    </row>
    <row r="2584" spans="3:4">
      <c r="C2584" s="21"/>
      <c r="D2584" s="21"/>
    </row>
    <row r="2585" spans="3:4">
      <c r="C2585" s="21"/>
      <c r="D2585" s="21"/>
    </row>
    <row r="2586" spans="3:4">
      <c r="C2586" s="21"/>
      <c r="D2586" s="21"/>
    </row>
    <row r="2587" spans="3:4">
      <c r="C2587" s="21"/>
      <c r="D2587" s="21"/>
    </row>
    <row r="2588" spans="3:4">
      <c r="C2588" s="21"/>
      <c r="D2588" s="21"/>
    </row>
    <row r="2589" spans="3:4">
      <c r="C2589" s="21"/>
      <c r="D2589" s="21"/>
    </row>
    <row r="2590" spans="3:4">
      <c r="C2590" s="21"/>
      <c r="D2590" s="21"/>
    </row>
    <row r="2591" spans="3:4">
      <c r="C2591" s="21"/>
      <c r="D2591" s="21"/>
    </row>
    <row r="2592" spans="3:4">
      <c r="C2592" s="21"/>
      <c r="D2592" s="21"/>
    </row>
    <row r="2593" spans="3:4">
      <c r="C2593" s="21"/>
      <c r="D2593" s="21"/>
    </row>
    <row r="2594" spans="3:4">
      <c r="C2594" s="21"/>
      <c r="D2594" s="21"/>
    </row>
    <row r="2595" spans="3:4">
      <c r="C2595" s="21"/>
      <c r="D2595" s="21"/>
    </row>
    <row r="2596" spans="3:4">
      <c r="C2596" s="21"/>
      <c r="D2596" s="21"/>
    </row>
    <row r="2597" spans="3:4">
      <c r="C2597" s="21"/>
      <c r="D2597" s="21"/>
    </row>
    <row r="2598" spans="3:4">
      <c r="C2598" s="21"/>
      <c r="D2598" s="21"/>
    </row>
    <row r="2599" spans="3:4">
      <c r="C2599" s="21"/>
      <c r="D2599" s="21"/>
    </row>
    <row r="2600" spans="3:4">
      <c r="C2600" s="21"/>
      <c r="D2600" s="21"/>
    </row>
    <row r="2601" spans="3:4">
      <c r="C2601" s="21"/>
      <c r="D2601" s="21"/>
    </row>
    <row r="2602" spans="3:4">
      <c r="C2602" s="21"/>
      <c r="D2602" s="21"/>
    </row>
    <row r="2603" spans="3:4">
      <c r="C2603" s="21"/>
      <c r="D2603" s="21"/>
    </row>
    <row r="2604" spans="3:4">
      <c r="C2604" s="21"/>
      <c r="D2604" s="21"/>
    </row>
    <row r="2605" spans="3:4">
      <c r="C2605" s="21"/>
      <c r="D2605" s="21"/>
    </row>
    <row r="2606" spans="3:4">
      <c r="C2606" s="21"/>
      <c r="D2606" s="21"/>
    </row>
    <row r="2607" spans="3:4">
      <c r="C2607" s="21"/>
      <c r="D2607" s="21"/>
    </row>
    <row r="2608" spans="3:4">
      <c r="C2608" s="21"/>
      <c r="D2608" s="21"/>
    </row>
    <row r="2609" spans="3:4">
      <c r="C2609" s="21"/>
      <c r="D2609" s="21"/>
    </row>
    <row r="2610" spans="3:4">
      <c r="C2610" s="21"/>
      <c r="D2610" s="21"/>
    </row>
    <row r="2611" spans="3:4">
      <c r="C2611" s="21"/>
      <c r="D2611" s="21"/>
    </row>
    <row r="2612" spans="3:4">
      <c r="C2612" s="21"/>
      <c r="D2612" s="21"/>
    </row>
    <row r="2613" spans="3:4">
      <c r="C2613" s="21"/>
      <c r="D2613" s="21"/>
    </row>
    <row r="2614" spans="3:4">
      <c r="C2614" s="21"/>
      <c r="D2614" s="21"/>
    </row>
    <row r="2615" spans="3:4">
      <c r="C2615" s="21"/>
      <c r="D2615" s="21"/>
    </row>
    <row r="2616" spans="3:4">
      <c r="C2616" s="21"/>
      <c r="D2616" s="21"/>
    </row>
    <row r="2617" spans="3:4">
      <c r="C2617" s="21"/>
      <c r="D2617" s="21"/>
    </row>
    <row r="2618" spans="3:4">
      <c r="C2618" s="21"/>
      <c r="D2618" s="21"/>
    </row>
    <row r="2619" spans="3:4">
      <c r="C2619" s="21"/>
      <c r="D2619" s="21"/>
    </row>
    <row r="2620" spans="3:4">
      <c r="C2620" s="21"/>
      <c r="D2620" s="21"/>
    </row>
    <row r="2621" spans="3:4">
      <c r="C2621" s="21"/>
      <c r="D2621" s="21"/>
    </row>
    <row r="2622" spans="3:4">
      <c r="C2622" s="21"/>
      <c r="D2622" s="21"/>
    </row>
    <row r="2623" spans="3:4">
      <c r="C2623" s="21"/>
      <c r="D2623" s="21"/>
    </row>
    <row r="2624" spans="3:4">
      <c r="C2624" s="21"/>
      <c r="D2624" s="21"/>
    </row>
    <row r="2625" spans="3:4">
      <c r="C2625" s="21"/>
      <c r="D2625" s="21"/>
    </row>
    <row r="2626" spans="3:4">
      <c r="C2626" s="21"/>
      <c r="D2626" s="21"/>
    </row>
    <row r="2627" spans="3:4">
      <c r="C2627" s="21"/>
      <c r="D2627" s="21"/>
    </row>
    <row r="2628" spans="3:4">
      <c r="C2628" s="21"/>
      <c r="D2628" s="21"/>
    </row>
    <row r="2629" spans="3:4">
      <c r="C2629" s="21"/>
      <c r="D2629" s="21"/>
    </row>
    <row r="2630" spans="3:4">
      <c r="C2630" s="21"/>
      <c r="D2630" s="21"/>
    </row>
    <row r="2631" spans="3:4">
      <c r="C2631" s="21"/>
      <c r="D2631" s="21"/>
    </row>
    <row r="2632" spans="3:4">
      <c r="C2632" s="21"/>
      <c r="D2632" s="21"/>
    </row>
    <row r="2633" spans="3:4">
      <c r="C2633" s="21"/>
      <c r="D2633" s="21"/>
    </row>
    <row r="2634" spans="3:4">
      <c r="C2634" s="21"/>
      <c r="D2634" s="21"/>
    </row>
    <row r="2635" spans="3:4">
      <c r="C2635" s="21"/>
      <c r="D2635" s="21"/>
    </row>
    <row r="2636" spans="3:4">
      <c r="C2636" s="21"/>
      <c r="D2636" s="21"/>
    </row>
    <row r="2637" spans="3:4">
      <c r="C2637" s="21"/>
      <c r="D2637" s="21"/>
    </row>
    <row r="2638" spans="3:4">
      <c r="C2638" s="21"/>
      <c r="D2638" s="21"/>
    </row>
    <row r="2639" spans="3:4">
      <c r="C2639" s="21"/>
      <c r="D2639" s="21"/>
    </row>
    <row r="2640" spans="3:4">
      <c r="C2640" s="21"/>
      <c r="D2640" s="21"/>
    </row>
    <row r="2641" spans="3:4">
      <c r="C2641" s="21"/>
      <c r="D2641" s="21"/>
    </row>
    <row r="2642" spans="3:4">
      <c r="C2642" s="21"/>
      <c r="D2642" s="21"/>
    </row>
    <row r="2643" spans="3:4">
      <c r="C2643" s="21"/>
      <c r="D2643" s="21"/>
    </row>
    <row r="2644" spans="3:4">
      <c r="C2644" s="21"/>
      <c r="D2644" s="21"/>
    </row>
    <row r="2645" spans="3:4">
      <c r="C2645" s="21"/>
      <c r="D2645" s="21"/>
    </row>
    <row r="2646" spans="3:4">
      <c r="C2646" s="21"/>
      <c r="D2646" s="21"/>
    </row>
    <row r="2647" spans="3:4">
      <c r="C2647" s="21"/>
      <c r="D2647" s="21"/>
    </row>
    <row r="2648" spans="3:4">
      <c r="C2648" s="21"/>
      <c r="D2648" s="21"/>
    </row>
    <row r="2649" spans="3:4">
      <c r="C2649" s="21"/>
      <c r="D2649" s="21"/>
    </row>
    <row r="2650" spans="3:4">
      <c r="C2650" s="21"/>
      <c r="D2650" s="21"/>
    </row>
    <row r="2651" spans="3:4">
      <c r="C2651" s="21"/>
      <c r="D2651" s="21"/>
    </row>
    <row r="2652" spans="3:4">
      <c r="C2652" s="21"/>
      <c r="D2652" s="21"/>
    </row>
    <row r="2653" spans="3:4">
      <c r="C2653" s="21"/>
      <c r="D2653" s="21"/>
    </row>
    <row r="2654" spans="3:4">
      <c r="C2654" s="21"/>
      <c r="D2654" s="21"/>
    </row>
    <row r="2655" spans="3:4">
      <c r="C2655" s="21"/>
      <c r="D2655" s="21"/>
    </row>
    <row r="2656" spans="3:4">
      <c r="C2656" s="21"/>
      <c r="D2656" s="21"/>
    </row>
    <row r="2657" spans="3:4">
      <c r="C2657" s="21"/>
      <c r="D2657" s="21"/>
    </row>
    <row r="2658" spans="3:4">
      <c r="C2658" s="21"/>
      <c r="D2658" s="21"/>
    </row>
    <row r="2659" spans="3:4">
      <c r="C2659" s="21"/>
      <c r="D2659" s="21"/>
    </row>
    <row r="2660" spans="3:4">
      <c r="C2660" s="21"/>
      <c r="D2660" s="21"/>
    </row>
    <row r="2661" spans="3:4">
      <c r="C2661" s="21"/>
      <c r="D2661" s="21"/>
    </row>
    <row r="2662" spans="3:4">
      <c r="C2662" s="21"/>
      <c r="D2662" s="21"/>
    </row>
    <row r="2663" spans="3:4">
      <c r="C2663" s="21"/>
      <c r="D2663" s="21"/>
    </row>
    <row r="2664" spans="3:4">
      <c r="C2664" s="21"/>
      <c r="D2664" s="21"/>
    </row>
    <row r="2665" spans="3:4">
      <c r="C2665" s="21"/>
      <c r="D2665" s="21"/>
    </row>
    <row r="2666" spans="3:4">
      <c r="C2666" s="21"/>
      <c r="D2666" s="21"/>
    </row>
    <row r="2667" spans="3:4">
      <c r="C2667" s="21"/>
      <c r="D2667" s="21"/>
    </row>
    <row r="2668" spans="3:4">
      <c r="C2668" s="21"/>
      <c r="D2668" s="21"/>
    </row>
    <row r="2669" spans="3:4">
      <c r="C2669" s="21"/>
      <c r="D2669" s="21"/>
    </row>
    <row r="2670" spans="3:4">
      <c r="C2670" s="21"/>
      <c r="D2670" s="21"/>
    </row>
    <row r="2671" spans="3:4">
      <c r="C2671" s="21"/>
      <c r="D2671" s="21"/>
    </row>
    <row r="2672" spans="3:4">
      <c r="C2672" s="21"/>
      <c r="D2672" s="21"/>
    </row>
    <row r="2673" spans="3:4">
      <c r="C2673" s="21"/>
      <c r="D2673" s="21"/>
    </row>
    <row r="2674" spans="3:4">
      <c r="C2674" s="21"/>
      <c r="D2674" s="21"/>
    </row>
    <row r="2675" spans="3:4">
      <c r="C2675" s="21"/>
      <c r="D2675" s="21"/>
    </row>
    <row r="2676" spans="3:4">
      <c r="C2676" s="21"/>
      <c r="D2676" s="21"/>
    </row>
    <row r="2677" spans="3:4">
      <c r="C2677" s="21"/>
      <c r="D2677" s="21"/>
    </row>
    <row r="2678" spans="3:4">
      <c r="C2678" s="21"/>
      <c r="D2678" s="21"/>
    </row>
    <row r="2679" spans="3:4">
      <c r="C2679" s="21"/>
      <c r="D2679" s="21"/>
    </row>
    <row r="2680" spans="3:4">
      <c r="C2680" s="21"/>
      <c r="D2680" s="21"/>
    </row>
    <row r="2681" spans="3:4">
      <c r="C2681" s="21"/>
      <c r="D2681" s="21"/>
    </row>
    <row r="2682" spans="3:4">
      <c r="C2682" s="21"/>
      <c r="D2682" s="21"/>
    </row>
    <row r="2683" spans="3:4">
      <c r="C2683" s="21"/>
      <c r="D2683" s="21"/>
    </row>
    <row r="2684" spans="3:4">
      <c r="C2684" s="21"/>
      <c r="D2684" s="21"/>
    </row>
    <row r="2685" spans="3:4">
      <c r="C2685" s="21"/>
      <c r="D2685" s="21"/>
    </row>
    <row r="2686" spans="3:4">
      <c r="C2686" s="21"/>
      <c r="D2686" s="21"/>
    </row>
    <row r="2687" spans="3:4">
      <c r="C2687" s="21"/>
      <c r="D2687" s="21"/>
    </row>
    <row r="2688" spans="3:4">
      <c r="C2688" s="21"/>
      <c r="D2688" s="21"/>
    </row>
    <row r="2689" spans="3:4">
      <c r="C2689" s="21"/>
      <c r="D2689" s="21"/>
    </row>
    <row r="2690" spans="3:4">
      <c r="C2690" s="21"/>
      <c r="D2690" s="21"/>
    </row>
    <row r="2691" spans="3:4">
      <c r="C2691" s="21"/>
      <c r="D2691" s="21"/>
    </row>
    <row r="2692" spans="3:4">
      <c r="C2692" s="21"/>
      <c r="D2692" s="21"/>
    </row>
    <row r="2693" spans="3:4">
      <c r="C2693" s="21"/>
      <c r="D2693" s="21"/>
    </row>
    <row r="2694" spans="3:4">
      <c r="C2694" s="21"/>
      <c r="D2694" s="21"/>
    </row>
    <row r="2695" spans="3:4">
      <c r="C2695" s="21"/>
      <c r="D2695" s="21"/>
    </row>
    <row r="2696" spans="3:4">
      <c r="C2696" s="21"/>
      <c r="D2696" s="21"/>
    </row>
    <row r="2697" spans="3:4">
      <c r="C2697" s="21"/>
      <c r="D2697" s="21"/>
    </row>
    <row r="2698" spans="3:4">
      <c r="C2698" s="21"/>
      <c r="D2698" s="21"/>
    </row>
    <row r="2699" spans="3:4">
      <c r="C2699" s="21"/>
      <c r="D2699" s="21"/>
    </row>
    <row r="2700" spans="3:4">
      <c r="C2700" s="21"/>
      <c r="D2700" s="21"/>
    </row>
    <row r="2701" spans="3:4">
      <c r="C2701" s="21"/>
      <c r="D2701" s="21"/>
    </row>
    <row r="2702" spans="3:4">
      <c r="C2702" s="21"/>
      <c r="D2702" s="21"/>
    </row>
    <row r="2703" spans="3:4">
      <c r="C2703" s="21"/>
      <c r="D2703" s="21"/>
    </row>
    <row r="2704" spans="3:4">
      <c r="C2704" s="21"/>
      <c r="D2704" s="21"/>
    </row>
    <row r="2705" spans="3:4">
      <c r="C2705" s="21"/>
      <c r="D2705" s="21"/>
    </row>
    <row r="2706" spans="3:4">
      <c r="C2706" s="21"/>
      <c r="D2706" s="21"/>
    </row>
    <row r="2707" spans="3:4">
      <c r="C2707" s="21"/>
      <c r="D2707" s="21"/>
    </row>
    <row r="2708" spans="3:4">
      <c r="C2708" s="21"/>
      <c r="D2708" s="21"/>
    </row>
    <row r="2709" spans="3:4">
      <c r="C2709" s="21"/>
      <c r="D2709" s="21"/>
    </row>
    <row r="2710" spans="3:4">
      <c r="C2710" s="21"/>
      <c r="D2710" s="21"/>
    </row>
    <row r="2711" spans="3:4">
      <c r="C2711" s="21"/>
      <c r="D2711" s="21"/>
    </row>
    <row r="2712" spans="3:4">
      <c r="C2712" s="21"/>
      <c r="D2712" s="21"/>
    </row>
    <row r="2713" spans="3:4">
      <c r="C2713" s="21"/>
      <c r="D2713" s="21"/>
    </row>
    <row r="2714" spans="3:4">
      <c r="C2714" s="21"/>
      <c r="D2714" s="21"/>
    </row>
    <row r="2715" spans="3:4">
      <c r="C2715" s="21"/>
      <c r="D2715" s="21"/>
    </row>
    <row r="2716" spans="3:4">
      <c r="C2716" s="21"/>
      <c r="D2716" s="21"/>
    </row>
    <row r="2717" spans="3:4">
      <c r="C2717" s="21"/>
      <c r="D2717" s="21"/>
    </row>
    <row r="2718" spans="3:4">
      <c r="C2718" s="21"/>
      <c r="D2718" s="21"/>
    </row>
    <row r="2719" spans="3:4">
      <c r="C2719" s="21"/>
      <c r="D2719" s="21"/>
    </row>
    <row r="2720" spans="3:4">
      <c r="C2720" s="21"/>
      <c r="D2720" s="21"/>
    </row>
    <row r="2721" spans="3:4">
      <c r="C2721" s="21"/>
      <c r="D2721" s="21"/>
    </row>
    <row r="2722" spans="3:4">
      <c r="C2722" s="21"/>
      <c r="D2722" s="21"/>
    </row>
    <row r="2723" spans="3:4">
      <c r="C2723" s="21"/>
      <c r="D2723" s="21"/>
    </row>
    <row r="2724" spans="3:4">
      <c r="C2724" s="21"/>
      <c r="D2724" s="21"/>
    </row>
    <row r="2725" spans="3:4">
      <c r="C2725" s="21"/>
      <c r="D2725" s="21"/>
    </row>
    <row r="2726" spans="3:4">
      <c r="C2726" s="21"/>
      <c r="D2726" s="21"/>
    </row>
    <row r="2727" spans="3:4">
      <c r="C2727" s="21"/>
      <c r="D2727" s="21"/>
    </row>
    <row r="2728" spans="3:4">
      <c r="C2728" s="21"/>
      <c r="D2728" s="21"/>
    </row>
    <row r="2729" spans="3:4">
      <c r="C2729" s="21"/>
      <c r="D2729" s="21"/>
    </row>
    <row r="2730" spans="3:4">
      <c r="C2730" s="21"/>
      <c r="D2730" s="21"/>
    </row>
    <row r="2731" spans="3:4">
      <c r="C2731" s="21"/>
      <c r="D2731" s="21"/>
    </row>
    <row r="2732" spans="3:4">
      <c r="C2732" s="21"/>
      <c r="D2732" s="21"/>
    </row>
    <row r="2733" spans="3:4">
      <c r="C2733" s="21"/>
      <c r="D2733" s="21"/>
    </row>
    <row r="2734" spans="3:4">
      <c r="C2734" s="21"/>
      <c r="D2734" s="21"/>
    </row>
    <row r="2735" spans="3:4">
      <c r="C2735" s="21"/>
      <c r="D2735" s="21"/>
    </row>
    <row r="2736" spans="3:4">
      <c r="C2736" s="21"/>
      <c r="D2736" s="21"/>
    </row>
    <row r="2737" spans="3:4">
      <c r="C2737" s="21"/>
      <c r="D2737" s="21"/>
    </row>
    <row r="2738" spans="3:4">
      <c r="C2738" s="21"/>
      <c r="D2738" s="21"/>
    </row>
    <row r="2739" spans="3:4">
      <c r="C2739" s="21"/>
      <c r="D2739" s="21"/>
    </row>
    <row r="2740" spans="3:4">
      <c r="C2740" s="21"/>
      <c r="D2740" s="21"/>
    </row>
    <row r="2741" spans="3:4">
      <c r="C2741" s="21"/>
      <c r="D2741" s="21"/>
    </row>
    <row r="2742" spans="3:4">
      <c r="C2742" s="21"/>
      <c r="D2742" s="21"/>
    </row>
    <row r="2743" spans="3:4">
      <c r="C2743" s="21"/>
      <c r="D2743" s="21"/>
    </row>
    <row r="2744" spans="3:4">
      <c r="C2744" s="21"/>
      <c r="D2744" s="21"/>
    </row>
    <row r="2745" spans="3:4">
      <c r="C2745" s="21"/>
      <c r="D2745" s="21"/>
    </row>
    <row r="2746" spans="3:4">
      <c r="C2746" s="21"/>
      <c r="D2746" s="21"/>
    </row>
    <row r="2747" spans="3:4">
      <c r="C2747" s="21"/>
      <c r="D2747" s="21"/>
    </row>
    <row r="2748" spans="3:4">
      <c r="C2748" s="21"/>
      <c r="D2748" s="21"/>
    </row>
    <row r="2749" spans="3:4">
      <c r="C2749" s="21"/>
      <c r="D2749" s="21"/>
    </row>
    <row r="2750" spans="3:4">
      <c r="C2750" s="21"/>
      <c r="D2750" s="21"/>
    </row>
    <row r="2751" spans="3:4">
      <c r="C2751" s="21"/>
      <c r="D2751" s="21"/>
    </row>
    <row r="2752" spans="3:4">
      <c r="C2752" s="21"/>
      <c r="D2752" s="21"/>
    </row>
    <row r="2753" spans="3:4">
      <c r="C2753" s="21"/>
      <c r="D2753" s="21"/>
    </row>
    <row r="2754" spans="3:4">
      <c r="C2754" s="21"/>
      <c r="D2754" s="21"/>
    </row>
    <row r="2755" spans="3:4">
      <c r="C2755" s="21"/>
      <c r="D2755" s="21"/>
    </row>
    <row r="2756" spans="3:4">
      <c r="C2756" s="21"/>
      <c r="D2756" s="21"/>
    </row>
    <row r="2757" spans="3:4">
      <c r="C2757" s="21"/>
      <c r="D2757" s="21"/>
    </row>
    <row r="2758" spans="3:4">
      <c r="C2758" s="21"/>
      <c r="D2758" s="21"/>
    </row>
    <row r="2759" spans="3:4">
      <c r="C2759" s="21"/>
      <c r="D2759" s="21"/>
    </row>
    <row r="2760" spans="3:4">
      <c r="C2760" s="21"/>
      <c r="D2760" s="21"/>
    </row>
    <row r="2761" spans="3:4">
      <c r="C2761" s="21"/>
      <c r="D2761" s="21"/>
    </row>
    <row r="2762" spans="3:4">
      <c r="C2762" s="21"/>
      <c r="D2762" s="21"/>
    </row>
    <row r="2763" spans="3:4">
      <c r="C2763" s="21"/>
      <c r="D2763" s="21"/>
    </row>
    <row r="2764" spans="3:4">
      <c r="C2764" s="21"/>
      <c r="D2764" s="21"/>
    </row>
    <row r="2765" spans="3:4">
      <c r="C2765" s="21"/>
      <c r="D2765" s="21"/>
    </row>
    <row r="2766" spans="3:4">
      <c r="C2766" s="21"/>
      <c r="D2766" s="21"/>
    </row>
    <row r="2767" spans="3:4">
      <c r="C2767" s="21"/>
      <c r="D2767" s="21"/>
    </row>
    <row r="2768" spans="3:4">
      <c r="C2768" s="21"/>
      <c r="D2768" s="21"/>
    </row>
    <row r="2769" spans="3:4">
      <c r="C2769" s="21"/>
      <c r="D2769" s="21"/>
    </row>
    <row r="2770" spans="3:4">
      <c r="C2770" s="21"/>
      <c r="D2770" s="21"/>
    </row>
    <row r="2771" spans="3:4">
      <c r="C2771" s="21"/>
      <c r="D2771" s="21"/>
    </row>
    <row r="2772" spans="3:4">
      <c r="C2772" s="21"/>
      <c r="D2772" s="21"/>
    </row>
    <row r="2773" spans="3:4">
      <c r="C2773" s="21"/>
      <c r="D2773" s="21"/>
    </row>
    <row r="2774" spans="3:4">
      <c r="C2774" s="21"/>
      <c r="D2774" s="21"/>
    </row>
    <row r="2775" spans="3:4">
      <c r="C2775" s="21"/>
      <c r="D2775" s="21"/>
    </row>
    <row r="2776" spans="3:4">
      <c r="C2776" s="21"/>
      <c r="D2776" s="21"/>
    </row>
    <row r="2777" spans="3:4">
      <c r="C2777" s="21"/>
      <c r="D2777" s="21"/>
    </row>
    <row r="2778" spans="3:4">
      <c r="C2778" s="21"/>
      <c r="D2778" s="21"/>
    </row>
    <row r="2779" spans="3:4">
      <c r="C2779" s="21"/>
      <c r="D2779" s="21"/>
    </row>
    <row r="2780" spans="3:4">
      <c r="C2780" s="21"/>
      <c r="D2780" s="21"/>
    </row>
    <row r="2781" spans="3:4">
      <c r="C2781" s="21"/>
      <c r="D2781" s="21"/>
    </row>
    <row r="2782" spans="3:4">
      <c r="C2782" s="21"/>
      <c r="D2782" s="21"/>
    </row>
    <row r="2783" spans="3:4">
      <c r="C2783" s="21"/>
      <c r="D2783" s="21"/>
    </row>
    <row r="2784" spans="3:4">
      <c r="C2784" s="21"/>
      <c r="D2784" s="21"/>
    </row>
    <row r="2785" spans="3:4">
      <c r="C2785" s="21"/>
      <c r="D2785" s="21"/>
    </row>
    <row r="2786" spans="3:4">
      <c r="C2786" s="21"/>
      <c r="D2786" s="21"/>
    </row>
    <row r="2787" spans="3:4">
      <c r="C2787" s="21"/>
      <c r="D2787" s="21"/>
    </row>
    <row r="2788" spans="3:4">
      <c r="C2788" s="21"/>
      <c r="D2788" s="21"/>
    </row>
    <row r="2789" spans="3:4">
      <c r="C2789" s="21"/>
      <c r="D2789" s="21"/>
    </row>
    <row r="2790" spans="3:4">
      <c r="C2790" s="21"/>
      <c r="D2790" s="21"/>
    </row>
    <row r="2791" spans="3:4">
      <c r="C2791" s="21"/>
      <c r="D2791" s="21"/>
    </row>
    <row r="2792" spans="3:4">
      <c r="C2792" s="21"/>
      <c r="D2792" s="21"/>
    </row>
    <row r="2793" spans="3:4">
      <c r="C2793" s="21"/>
      <c r="D2793" s="21"/>
    </row>
    <row r="2794" spans="3:4">
      <c r="C2794" s="21"/>
      <c r="D2794" s="21"/>
    </row>
    <row r="2795" spans="3:4">
      <c r="C2795" s="21"/>
      <c r="D2795" s="21"/>
    </row>
    <row r="2796" spans="3:4">
      <c r="C2796" s="21"/>
      <c r="D2796" s="21"/>
    </row>
    <row r="2797" spans="3:4">
      <c r="C2797" s="21"/>
      <c r="D2797" s="21"/>
    </row>
    <row r="2798" spans="3:4">
      <c r="C2798" s="21"/>
      <c r="D2798" s="21"/>
    </row>
    <row r="2799" spans="3:4">
      <c r="C2799" s="21"/>
      <c r="D2799" s="21"/>
    </row>
    <row r="2800" spans="3:4">
      <c r="C2800" s="21"/>
      <c r="D2800" s="21"/>
    </row>
    <row r="2801" spans="3:4">
      <c r="C2801" s="21"/>
      <c r="D2801" s="21"/>
    </row>
    <row r="2802" spans="3:4">
      <c r="C2802" s="21"/>
      <c r="D2802" s="21"/>
    </row>
    <row r="2803" spans="3:4">
      <c r="C2803" s="21"/>
      <c r="D2803" s="21"/>
    </row>
    <row r="2804" spans="3:4">
      <c r="C2804" s="21"/>
      <c r="D2804" s="21"/>
    </row>
    <row r="2805" spans="3:4">
      <c r="C2805" s="21"/>
      <c r="D2805" s="21"/>
    </row>
    <row r="2806" spans="3:4">
      <c r="C2806" s="21"/>
      <c r="D2806" s="21"/>
    </row>
    <row r="2807" spans="3:4">
      <c r="C2807" s="21"/>
      <c r="D2807" s="21"/>
    </row>
    <row r="2808" spans="3:4">
      <c r="C2808" s="21"/>
      <c r="D2808" s="21"/>
    </row>
    <row r="2809" spans="3:4">
      <c r="C2809" s="21"/>
      <c r="D2809" s="21"/>
    </row>
    <row r="2810" spans="3:4">
      <c r="C2810" s="21"/>
      <c r="D2810" s="21"/>
    </row>
    <row r="2811" spans="3:4">
      <c r="C2811" s="21"/>
      <c r="D2811" s="21"/>
    </row>
    <row r="2812" spans="3:4">
      <c r="C2812" s="21"/>
      <c r="D2812" s="21"/>
    </row>
    <row r="2813" spans="3:4">
      <c r="C2813" s="21"/>
      <c r="D2813" s="21"/>
    </row>
    <row r="2814" spans="3:4">
      <c r="C2814" s="21"/>
      <c r="D2814" s="21"/>
    </row>
    <row r="2815" spans="3:4">
      <c r="C2815" s="21"/>
      <c r="D2815" s="21"/>
    </row>
    <row r="2816" spans="3:4">
      <c r="C2816" s="21"/>
      <c r="D2816" s="21"/>
    </row>
    <row r="2817" spans="3:4">
      <c r="C2817" s="21"/>
      <c r="D2817" s="21"/>
    </row>
    <row r="2818" spans="3:4">
      <c r="C2818" s="21"/>
      <c r="D2818" s="21"/>
    </row>
    <row r="2819" spans="3:4">
      <c r="C2819" s="21"/>
      <c r="D2819" s="21"/>
    </row>
    <row r="2820" spans="3:4">
      <c r="C2820" s="21"/>
      <c r="D2820" s="21"/>
    </row>
    <row r="2821" spans="3:4">
      <c r="C2821" s="21"/>
      <c r="D2821" s="21"/>
    </row>
    <row r="2822" spans="3:4">
      <c r="C2822" s="21"/>
      <c r="D2822" s="21"/>
    </row>
    <row r="2823" spans="3:4">
      <c r="C2823" s="21"/>
      <c r="D2823" s="21"/>
    </row>
    <row r="2824" spans="3:4">
      <c r="C2824" s="21"/>
      <c r="D2824" s="21"/>
    </row>
    <row r="2825" spans="3:4">
      <c r="C2825" s="21"/>
      <c r="D2825" s="21"/>
    </row>
    <row r="2826" spans="3:4">
      <c r="C2826" s="21"/>
      <c r="D2826" s="21"/>
    </row>
    <row r="2827" spans="3:4">
      <c r="C2827" s="21"/>
      <c r="D2827" s="21"/>
    </row>
    <row r="2828" spans="3:4">
      <c r="C2828" s="21"/>
      <c r="D2828" s="21"/>
    </row>
    <row r="2829" spans="3:4">
      <c r="C2829" s="21"/>
      <c r="D2829" s="21"/>
    </row>
    <row r="2830" spans="3:4">
      <c r="C2830" s="21"/>
      <c r="D2830" s="21"/>
    </row>
    <row r="2831" spans="3:4">
      <c r="C2831" s="21"/>
      <c r="D2831" s="21"/>
    </row>
    <row r="2832" spans="3:4">
      <c r="C2832" s="21"/>
      <c r="D2832" s="21"/>
    </row>
    <row r="2833" spans="3:4">
      <c r="C2833" s="21"/>
      <c r="D2833" s="21"/>
    </row>
    <row r="2834" spans="3:4">
      <c r="C2834" s="21"/>
      <c r="D2834" s="21"/>
    </row>
    <row r="2835" spans="3:4">
      <c r="C2835" s="21"/>
      <c r="D2835" s="21"/>
    </row>
    <row r="2836" spans="3:4">
      <c r="C2836" s="21"/>
      <c r="D2836" s="21"/>
    </row>
    <row r="2837" spans="3:4">
      <c r="C2837" s="21"/>
      <c r="D2837" s="21"/>
    </row>
    <row r="2838" spans="3:4">
      <c r="C2838" s="21"/>
      <c r="D2838" s="21"/>
    </row>
    <row r="2839" spans="3:4">
      <c r="C2839" s="21"/>
      <c r="D2839" s="21"/>
    </row>
    <row r="2840" spans="3:4">
      <c r="C2840" s="21"/>
      <c r="D2840" s="21"/>
    </row>
    <row r="2841" spans="3:4">
      <c r="C2841" s="21"/>
      <c r="D2841" s="21"/>
    </row>
    <row r="2842" spans="3:4">
      <c r="C2842" s="21"/>
      <c r="D2842" s="21"/>
    </row>
    <row r="2843" spans="3:4">
      <c r="C2843" s="21"/>
      <c r="D2843" s="21"/>
    </row>
    <row r="2844" spans="3:4">
      <c r="C2844" s="21"/>
      <c r="D2844" s="21"/>
    </row>
    <row r="2845" spans="3:4">
      <c r="C2845" s="21"/>
      <c r="D2845" s="21"/>
    </row>
    <row r="2846" spans="3:4">
      <c r="C2846" s="21"/>
      <c r="D2846" s="21"/>
    </row>
    <row r="2847" spans="3:4">
      <c r="C2847" s="21"/>
      <c r="D2847" s="21"/>
    </row>
    <row r="2848" spans="3:4">
      <c r="C2848" s="21"/>
      <c r="D2848" s="21"/>
    </row>
    <row r="2849" spans="3:4">
      <c r="C2849" s="21"/>
      <c r="D2849" s="21"/>
    </row>
    <row r="2850" spans="3:4">
      <c r="C2850" s="21"/>
      <c r="D2850" s="21"/>
    </row>
    <row r="2851" spans="3:4">
      <c r="C2851" s="21"/>
      <c r="D2851" s="21"/>
    </row>
    <row r="2852" spans="3:4">
      <c r="C2852" s="21"/>
      <c r="D2852" s="21"/>
    </row>
    <row r="2853" spans="3:4">
      <c r="C2853" s="21"/>
      <c r="D2853" s="21"/>
    </row>
    <row r="2854" spans="3:4">
      <c r="C2854" s="21"/>
      <c r="D2854" s="21"/>
    </row>
    <row r="2855" spans="3:4">
      <c r="C2855" s="21"/>
      <c r="D2855" s="21"/>
    </row>
    <row r="2856" spans="3:4">
      <c r="C2856" s="21"/>
      <c r="D2856" s="21"/>
    </row>
    <row r="2857" spans="3:4">
      <c r="C2857" s="21"/>
      <c r="D2857" s="21"/>
    </row>
    <row r="2858" spans="3:4">
      <c r="C2858" s="21"/>
      <c r="D2858" s="21"/>
    </row>
    <row r="2859" spans="3:4">
      <c r="C2859" s="21"/>
      <c r="D2859" s="21"/>
    </row>
    <row r="2860" spans="3:4">
      <c r="C2860" s="21"/>
      <c r="D2860" s="21"/>
    </row>
    <row r="2861" spans="3:4">
      <c r="C2861" s="21"/>
      <c r="D2861" s="21"/>
    </row>
    <row r="2862" spans="3:4">
      <c r="C2862" s="21"/>
      <c r="D2862" s="21"/>
    </row>
    <row r="2863" spans="3:4">
      <c r="C2863" s="21"/>
      <c r="D2863" s="21"/>
    </row>
    <row r="2864" spans="3:4">
      <c r="C2864" s="21"/>
      <c r="D2864" s="21"/>
    </row>
    <row r="2865" spans="3:4">
      <c r="C2865" s="21"/>
      <c r="D2865" s="21"/>
    </row>
    <row r="2866" spans="3:4">
      <c r="C2866" s="21"/>
      <c r="D2866" s="21"/>
    </row>
    <row r="2867" spans="3:4">
      <c r="C2867" s="21"/>
      <c r="D2867" s="21"/>
    </row>
    <row r="2868" spans="3:4">
      <c r="C2868" s="21"/>
      <c r="D2868" s="21"/>
    </row>
    <row r="2869" spans="3:4">
      <c r="C2869" s="21"/>
      <c r="D2869" s="21"/>
    </row>
    <row r="2870" spans="3:4">
      <c r="C2870" s="21"/>
      <c r="D2870" s="21"/>
    </row>
    <row r="2871" spans="3:4">
      <c r="C2871" s="21"/>
      <c r="D2871" s="21"/>
    </row>
    <row r="2872" spans="3:4">
      <c r="C2872" s="21"/>
      <c r="D2872" s="21"/>
    </row>
    <row r="2873" spans="3:4">
      <c r="C2873" s="21"/>
      <c r="D2873" s="21"/>
    </row>
    <row r="2874" spans="3:4">
      <c r="C2874" s="21"/>
      <c r="D2874" s="21"/>
    </row>
    <row r="2875" spans="3:4">
      <c r="C2875" s="21"/>
      <c r="D2875" s="21"/>
    </row>
    <row r="2876" spans="3:4">
      <c r="C2876" s="21"/>
      <c r="D2876" s="21"/>
    </row>
    <row r="2877" spans="3:4">
      <c r="C2877" s="21"/>
      <c r="D2877" s="21"/>
    </row>
    <row r="2878" spans="3:4">
      <c r="C2878" s="21"/>
      <c r="D2878" s="21"/>
    </row>
    <row r="2879" spans="3:4">
      <c r="C2879" s="21"/>
      <c r="D2879" s="21"/>
    </row>
    <row r="2880" spans="3:4">
      <c r="C2880" s="21"/>
      <c r="D2880" s="21"/>
    </row>
    <row r="2881" spans="3:4">
      <c r="C2881" s="21"/>
      <c r="D2881" s="21"/>
    </row>
    <row r="2882" spans="3:4">
      <c r="C2882" s="21"/>
      <c r="D2882" s="21"/>
    </row>
  </sheetData>
  <protectedRanges>
    <protectedRange sqref="A80:D83" name="Range1"/>
  </protectedRanges>
  <phoneticPr fontId="8" type="noConversion"/>
  <hyperlinks>
    <hyperlink ref="H246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E39" sqref="E39:Q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2"/>
    </row>
    <row r="2" spans="1:4">
      <c r="A2" t="s">
        <v>27</v>
      </c>
    </row>
    <row r="4" spans="1:4">
      <c r="A4" s="8" t="s">
        <v>1</v>
      </c>
      <c r="C4" s="3">
        <v>27962.491000000002</v>
      </c>
      <c r="D4" s="4">
        <v>0.48197640000000003</v>
      </c>
    </row>
    <row r="6" spans="1:4">
      <c r="A6" s="8" t="s">
        <v>2</v>
      </c>
    </row>
    <row r="7" spans="1:4">
      <c r="A7" t="s">
        <v>3</v>
      </c>
      <c r="C7">
        <f>+C4</f>
        <v>27962.491000000002</v>
      </c>
    </row>
    <row r="8" spans="1:4">
      <c r="A8" t="s">
        <v>4</v>
      </c>
      <c r="C8" s="5">
        <v>0.48199033000000002</v>
      </c>
      <c r="D8" s="15" t="s">
        <v>54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0.11290977525598303</v>
      </c>
      <c r="D11" s="6"/>
    </row>
    <row r="12" spans="1:4">
      <c r="A12" t="s">
        <v>18</v>
      </c>
      <c r="C12">
        <f>SLOPE(G21:G993,F21:F993)</f>
        <v>-1.6554601333049333E-6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v>50747.357600000003</v>
      </c>
    </row>
    <row r="16" spans="1:4">
      <c r="A16" s="8" t="s">
        <v>5</v>
      </c>
      <c r="C16">
        <f>+C8+C12</f>
        <v>0.48198867453986671</v>
      </c>
    </row>
    <row r="17" spans="1:32" ht="13.5" thickBot="1"/>
    <row r="18" spans="1:32">
      <c r="A18" s="8" t="s">
        <v>6</v>
      </c>
      <c r="C18" s="3">
        <f>+C15</f>
        <v>50747.357600000003</v>
      </c>
      <c r="D18" s="4">
        <f>+C16</f>
        <v>0.48198867453986671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52</v>
      </c>
      <c r="J20" s="10" t="s">
        <v>53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 s="21">
        <v>27962.491000000002</v>
      </c>
      <c r="D21" s="21" t="s">
        <v>15</v>
      </c>
      <c r="E21">
        <f t="shared" ref="E21:E39" si="0">+(C21-C$7)/C$8</f>
        <v>0</v>
      </c>
      <c r="F21">
        <f t="shared" ref="F21:F44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39" si="3">+C$11+C$12*F21</f>
        <v>0.11290977525598303</v>
      </c>
      <c r="Q21" s="2">
        <f t="shared" ref="Q21:Q39" si="4">+C21-15018.5</f>
        <v>12943.991000000002</v>
      </c>
    </row>
    <row r="22" spans="1:32">
      <c r="A22" t="s">
        <v>33</v>
      </c>
      <c r="B22" s="6"/>
      <c r="C22" s="22">
        <v>45946.360999999997</v>
      </c>
      <c r="D22" s="21"/>
      <c r="E22">
        <f t="shared" si="0"/>
        <v>37311.68216590568</v>
      </c>
      <c r="F22">
        <f t="shared" si="1"/>
        <v>37311.5</v>
      </c>
      <c r="G22">
        <f t="shared" si="2"/>
        <v>8.7802204994659405E-2</v>
      </c>
      <c r="I22">
        <f t="shared" ref="I22:I38" si="5">+G22</f>
        <v>8.7802204994659405E-2</v>
      </c>
      <c r="O22">
        <f t="shared" si="3"/>
        <v>5.1142074492176011E-2</v>
      </c>
      <c r="Q22" s="2">
        <f t="shared" si="4"/>
        <v>30927.860999999997</v>
      </c>
      <c r="AA22">
        <v>6</v>
      </c>
      <c r="AC22" t="s">
        <v>32</v>
      </c>
      <c r="AF22" t="s">
        <v>34</v>
      </c>
    </row>
    <row r="23" spans="1:32">
      <c r="A23" t="s">
        <v>33</v>
      </c>
      <c r="B23" s="6" t="s">
        <v>49</v>
      </c>
      <c r="C23" s="22">
        <v>45946.608999999997</v>
      </c>
      <c r="D23" s="21"/>
      <c r="E23">
        <f t="shared" si="0"/>
        <v>37312.196699049942</v>
      </c>
      <c r="F23">
        <f t="shared" si="1"/>
        <v>37312</v>
      </c>
      <c r="G23">
        <f t="shared" si="2"/>
        <v>9.4807039989973418E-2</v>
      </c>
      <c r="I23">
        <f t="shared" si="5"/>
        <v>9.4807039989973418E-2</v>
      </c>
      <c r="O23">
        <f t="shared" si="3"/>
        <v>5.1141246762109356E-2</v>
      </c>
      <c r="Q23" s="2">
        <f t="shared" si="4"/>
        <v>30928.108999999997</v>
      </c>
      <c r="AA23">
        <v>7</v>
      </c>
      <c r="AC23" t="s">
        <v>32</v>
      </c>
      <c r="AF23" t="s">
        <v>34</v>
      </c>
    </row>
    <row r="24" spans="1:32">
      <c r="A24" t="s">
        <v>33</v>
      </c>
      <c r="B24" s="6"/>
      <c r="C24" s="22">
        <v>45998.409</v>
      </c>
      <c r="D24" s="21"/>
      <c r="E24">
        <f t="shared" si="0"/>
        <v>37419.667734827788</v>
      </c>
      <c r="F24">
        <f t="shared" si="1"/>
        <v>37419.5</v>
      </c>
      <c r="G24">
        <f t="shared" si="2"/>
        <v>8.0846564997045789E-2</v>
      </c>
      <c r="I24">
        <f t="shared" si="5"/>
        <v>8.0846564997045789E-2</v>
      </c>
      <c r="O24">
        <f t="shared" si="3"/>
        <v>5.0963284797779076E-2</v>
      </c>
      <c r="Q24" s="2">
        <f t="shared" si="4"/>
        <v>30979.909</v>
      </c>
      <c r="AA24">
        <v>6</v>
      </c>
      <c r="AC24" t="s">
        <v>32</v>
      </c>
      <c r="AF24" t="s">
        <v>34</v>
      </c>
    </row>
    <row r="25" spans="1:32">
      <c r="A25" t="s">
        <v>35</v>
      </c>
      <c r="B25" s="6"/>
      <c r="C25" s="22">
        <v>46039.385999999999</v>
      </c>
      <c r="D25" s="21"/>
      <c r="E25">
        <f t="shared" si="0"/>
        <v>37504.683963265394</v>
      </c>
      <c r="F25">
        <f t="shared" si="1"/>
        <v>37504.5</v>
      </c>
      <c r="G25">
        <f t="shared" si="2"/>
        <v>8.8668514996243175E-2</v>
      </c>
      <c r="I25">
        <f t="shared" si="5"/>
        <v>8.8668514996243175E-2</v>
      </c>
      <c r="O25">
        <f t="shared" si="3"/>
        <v>5.082257068644816E-2</v>
      </c>
      <c r="Q25" s="2">
        <f t="shared" si="4"/>
        <v>31020.885999999999</v>
      </c>
      <c r="AA25">
        <v>6</v>
      </c>
      <c r="AC25" t="s">
        <v>32</v>
      </c>
      <c r="AF25" t="s">
        <v>34</v>
      </c>
    </row>
    <row r="26" spans="1:32">
      <c r="A26" t="s">
        <v>36</v>
      </c>
      <c r="B26" s="6" t="s">
        <v>49</v>
      </c>
      <c r="C26" s="22">
        <v>46255.542999999998</v>
      </c>
      <c r="D26" s="21"/>
      <c r="E26">
        <f t="shared" si="0"/>
        <v>37953.151466752446</v>
      </c>
      <c r="F26">
        <f t="shared" si="1"/>
        <v>37953</v>
      </c>
      <c r="G26">
        <f t="shared" si="2"/>
        <v>7.3005509992071893E-2</v>
      </c>
      <c r="I26">
        <f t="shared" si="5"/>
        <v>7.3005509992071893E-2</v>
      </c>
      <c r="O26">
        <f t="shared" si="3"/>
        <v>5.0080096816660896E-2</v>
      </c>
      <c r="Q26" s="2">
        <f t="shared" si="4"/>
        <v>31237.042999999998</v>
      </c>
      <c r="AA26">
        <v>8</v>
      </c>
      <c r="AC26" t="s">
        <v>32</v>
      </c>
      <c r="AF26" t="s">
        <v>34</v>
      </c>
    </row>
    <row r="27" spans="1:32">
      <c r="A27" t="s">
        <v>37</v>
      </c>
      <c r="B27" s="6" t="s">
        <v>49</v>
      </c>
      <c r="C27" s="22">
        <v>46298.449000000001</v>
      </c>
      <c r="D27" s="21"/>
      <c r="E27">
        <f t="shared" si="0"/>
        <v>38042.169850171056</v>
      </c>
      <c r="F27">
        <f t="shared" si="1"/>
        <v>38042</v>
      </c>
      <c r="G27">
        <f t="shared" si="2"/>
        <v>8.1866139997146092E-2</v>
      </c>
      <c r="I27">
        <f t="shared" si="5"/>
        <v>8.1866139997146092E-2</v>
      </c>
      <c r="O27">
        <f t="shared" si="3"/>
        <v>4.9932760864796755E-2</v>
      </c>
      <c r="Q27" s="2">
        <f t="shared" si="4"/>
        <v>31279.949000000001</v>
      </c>
      <c r="AA27">
        <v>6</v>
      </c>
      <c r="AC27" t="s">
        <v>32</v>
      </c>
      <c r="AF27" t="s">
        <v>34</v>
      </c>
    </row>
    <row r="28" spans="1:32">
      <c r="A28" t="s">
        <v>38</v>
      </c>
      <c r="B28" s="6" t="s">
        <v>49</v>
      </c>
      <c r="C28" s="22">
        <v>46433.394</v>
      </c>
      <c r="D28" s="21"/>
      <c r="E28">
        <f t="shared" si="0"/>
        <v>38322.144346754838</v>
      </c>
      <c r="F28">
        <f t="shared" si="1"/>
        <v>38322</v>
      </c>
      <c r="G28">
        <f t="shared" si="2"/>
        <v>6.9573739994666539E-2</v>
      </c>
      <c r="I28">
        <f t="shared" si="5"/>
        <v>6.9573739994666539E-2</v>
      </c>
      <c r="O28">
        <f t="shared" si="3"/>
        <v>4.9469232027471374E-2</v>
      </c>
      <c r="Q28" s="2">
        <f t="shared" si="4"/>
        <v>31414.894</v>
      </c>
      <c r="AA28">
        <v>6</v>
      </c>
      <c r="AC28" t="s">
        <v>32</v>
      </c>
      <c r="AF28" t="s">
        <v>34</v>
      </c>
    </row>
    <row r="29" spans="1:32">
      <c r="A29" t="s">
        <v>39</v>
      </c>
      <c r="B29" s="6" t="s">
        <v>49</v>
      </c>
      <c r="C29" s="22">
        <v>46657.531999999999</v>
      </c>
      <c r="D29" s="21"/>
      <c r="E29">
        <f t="shared" si="0"/>
        <v>38787.170273727272</v>
      </c>
      <c r="F29">
        <f t="shared" si="1"/>
        <v>38787</v>
      </c>
      <c r="G29">
        <f t="shared" si="2"/>
        <v>8.2070290001865942E-2</v>
      </c>
      <c r="I29">
        <f t="shared" si="5"/>
        <v>8.2070290001865942E-2</v>
      </c>
      <c r="O29">
        <f t="shared" si="3"/>
        <v>4.8699443065484585E-2</v>
      </c>
      <c r="Q29" s="2">
        <f t="shared" si="4"/>
        <v>31639.031999999999</v>
      </c>
      <c r="AA29">
        <v>7</v>
      </c>
      <c r="AC29" t="s">
        <v>32</v>
      </c>
      <c r="AF29" t="s">
        <v>34</v>
      </c>
    </row>
    <row r="30" spans="1:32">
      <c r="A30" t="s">
        <v>40</v>
      </c>
      <c r="B30" s="6"/>
      <c r="C30" s="22">
        <v>47036.603999999999</v>
      </c>
      <c r="D30" s="21"/>
      <c r="E30">
        <f t="shared" si="0"/>
        <v>39573.642483657291</v>
      </c>
      <c r="F30">
        <f t="shared" si="1"/>
        <v>39573.5</v>
      </c>
      <c r="G30">
        <f t="shared" si="2"/>
        <v>6.8675744994834531E-2</v>
      </c>
      <c r="I30">
        <f t="shared" si="5"/>
        <v>6.8675744994834531E-2</v>
      </c>
      <c r="O30">
        <f t="shared" si="3"/>
        <v>4.7397423670640246E-2</v>
      </c>
      <c r="Q30" s="2">
        <f t="shared" si="4"/>
        <v>32018.103999999999</v>
      </c>
      <c r="AA30">
        <v>5</v>
      </c>
      <c r="AC30" t="s">
        <v>32</v>
      </c>
      <c r="AF30" t="s">
        <v>34</v>
      </c>
    </row>
    <row r="31" spans="1:32">
      <c r="A31" t="s">
        <v>41</v>
      </c>
      <c r="B31" s="6"/>
      <c r="C31" s="22">
        <v>47111.345999999998</v>
      </c>
      <c r="D31" s="21"/>
      <c r="E31">
        <f t="shared" si="0"/>
        <v>39728.711984740432</v>
      </c>
      <c r="F31">
        <f t="shared" si="1"/>
        <v>39728.5</v>
      </c>
      <c r="G31">
        <f t="shared" si="2"/>
        <v>0.10217459499108372</v>
      </c>
      <c r="I31">
        <f t="shared" si="5"/>
        <v>0.10217459499108372</v>
      </c>
      <c r="O31">
        <f t="shared" si="3"/>
        <v>4.7140827349977987E-2</v>
      </c>
      <c r="Q31" s="2">
        <f t="shared" si="4"/>
        <v>32092.845999999998</v>
      </c>
      <c r="AA31">
        <v>4</v>
      </c>
      <c r="AC31" t="s">
        <v>32</v>
      </c>
      <c r="AF31" t="s">
        <v>34</v>
      </c>
    </row>
    <row r="32" spans="1:32">
      <c r="A32" t="s">
        <v>42</v>
      </c>
      <c r="B32" s="6" t="s">
        <v>49</v>
      </c>
      <c r="C32" s="22">
        <v>47353.512000000002</v>
      </c>
      <c r="D32" s="21"/>
      <c r="E32">
        <f t="shared" si="0"/>
        <v>40231.141151732234</v>
      </c>
      <c r="F32">
        <f t="shared" si="1"/>
        <v>40231</v>
      </c>
      <c r="G32">
        <f t="shared" si="2"/>
        <v>6.8033770003239624E-2</v>
      </c>
      <c r="I32">
        <f t="shared" si="5"/>
        <v>6.8033770003239624E-2</v>
      </c>
      <c r="O32">
        <f t="shared" si="3"/>
        <v>4.6308958632992253E-2</v>
      </c>
      <c r="Q32" s="2">
        <f t="shared" si="4"/>
        <v>32335.012000000002</v>
      </c>
      <c r="AA32">
        <v>8</v>
      </c>
      <c r="AC32" t="s">
        <v>32</v>
      </c>
      <c r="AF32" t="s">
        <v>34</v>
      </c>
    </row>
    <row r="33" spans="1:32">
      <c r="A33" t="s">
        <v>43</v>
      </c>
      <c r="B33" s="6"/>
      <c r="C33" s="22">
        <v>47555.25</v>
      </c>
      <c r="D33" s="21"/>
      <c r="E33">
        <f t="shared" si="0"/>
        <v>40649.693117287221</v>
      </c>
      <c r="F33">
        <f t="shared" si="1"/>
        <v>40649.5</v>
      </c>
      <c r="G33">
        <f t="shared" si="2"/>
        <v>9.3080664999433793E-2</v>
      </c>
      <c r="I33">
        <f t="shared" si="5"/>
        <v>9.3080664999433793E-2</v>
      </c>
      <c r="O33">
        <f t="shared" si="3"/>
        <v>4.561614856720414E-2</v>
      </c>
      <c r="Q33" s="2">
        <f t="shared" si="4"/>
        <v>32536.75</v>
      </c>
      <c r="AA33">
        <v>5</v>
      </c>
      <c r="AC33" t="s">
        <v>32</v>
      </c>
      <c r="AF33" t="s">
        <v>34</v>
      </c>
    </row>
    <row r="34" spans="1:32">
      <c r="A34" t="s">
        <v>44</v>
      </c>
      <c r="B34" s="6"/>
      <c r="C34" s="22">
        <v>47750.468000000001</v>
      </c>
      <c r="D34" s="21"/>
      <c r="E34">
        <f t="shared" si="0"/>
        <v>41054.717840501071</v>
      </c>
      <c r="F34">
        <f t="shared" si="1"/>
        <v>41054.5</v>
      </c>
      <c r="G34">
        <f t="shared" si="2"/>
        <v>0.10499701499793446</v>
      </c>
      <c r="I34">
        <f t="shared" si="5"/>
        <v>0.10499701499793446</v>
      </c>
      <c r="O34">
        <f t="shared" si="3"/>
        <v>4.4945687213215652E-2</v>
      </c>
      <c r="Q34" s="2">
        <f t="shared" si="4"/>
        <v>32731.968000000001</v>
      </c>
      <c r="AA34">
        <v>7</v>
      </c>
      <c r="AC34" t="s">
        <v>32</v>
      </c>
      <c r="AF34" t="s">
        <v>34</v>
      </c>
    </row>
    <row r="35" spans="1:32">
      <c r="A35" t="s">
        <v>45</v>
      </c>
      <c r="B35" s="6"/>
      <c r="C35" s="22">
        <v>47890.222000000002</v>
      </c>
      <c r="D35" s="21"/>
      <c r="E35">
        <f t="shared" si="0"/>
        <v>41344.66971567666</v>
      </c>
      <c r="F35">
        <f t="shared" si="1"/>
        <v>41344.5</v>
      </c>
      <c r="G35">
        <f t="shared" si="2"/>
        <v>8.1801314998301677E-2</v>
      </c>
      <c r="I35">
        <f t="shared" si="5"/>
        <v>8.1801314998301677E-2</v>
      </c>
      <c r="O35">
        <f t="shared" si="3"/>
        <v>4.4465603774557216E-2</v>
      </c>
      <c r="Q35" s="2">
        <f t="shared" si="4"/>
        <v>32871.722000000002</v>
      </c>
      <c r="AA35">
        <v>4</v>
      </c>
      <c r="AC35" t="s">
        <v>32</v>
      </c>
      <c r="AF35" t="s">
        <v>34</v>
      </c>
    </row>
    <row r="36" spans="1:32">
      <c r="A36" t="s">
        <v>48</v>
      </c>
      <c r="B36" s="6"/>
      <c r="C36" s="22">
        <v>50723.26</v>
      </c>
      <c r="D36" s="21">
        <v>6.0000000000000001E-3</v>
      </c>
      <c r="E36">
        <f t="shared" si="0"/>
        <v>47222.459836486756</v>
      </c>
      <c r="F36">
        <f t="shared" si="1"/>
        <v>47222.5</v>
      </c>
      <c r="G36">
        <f t="shared" si="2"/>
        <v>-1.9358425000973511E-2</v>
      </c>
      <c r="I36">
        <f t="shared" si="5"/>
        <v>-1.9358425000973511E-2</v>
      </c>
      <c r="O36">
        <f t="shared" si="3"/>
        <v>3.4734809110990819E-2</v>
      </c>
      <c r="Q36" s="2">
        <f t="shared" si="4"/>
        <v>35704.76</v>
      </c>
      <c r="AA36">
        <v>23</v>
      </c>
      <c r="AC36" t="s">
        <v>46</v>
      </c>
      <c r="AD36" t="s">
        <v>47</v>
      </c>
      <c r="AF36" t="s">
        <v>34</v>
      </c>
    </row>
    <row r="37" spans="1:32">
      <c r="A37" t="s">
        <v>48</v>
      </c>
      <c r="B37" s="6"/>
      <c r="C37" s="22">
        <v>50747.357600000003</v>
      </c>
      <c r="D37" s="21">
        <v>1.1999999999999999E-3</v>
      </c>
      <c r="E37">
        <f t="shared" si="0"/>
        <v>47272.455860265909</v>
      </c>
      <c r="F37">
        <f t="shared" si="1"/>
        <v>47272.5</v>
      </c>
      <c r="G37">
        <f t="shared" si="2"/>
        <v>-2.1274924998579081E-2</v>
      </c>
      <c r="I37">
        <f t="shared" si="5"/>
        <v>-2.1274924998579081E-2</v>
      </c>
      <c r="O37">
        <f t="shared" si="3"/>
        <v>3.4652036104325573E-2</v>
      </c>
      <c r="Q37" s="2">
        <f t="shared" si="4"/>
        <v>35728.857600000003</v>
      </c>
      <c r="AA37">
        <v>46</v>
      </c>
      <c r="AC37" t="s">
        <v>46</v>
      </c>
      <c r="AD37" t="s">
        <v>47</v>
      </c>
      <c r="AF37" t="s">
        <v>34</v>
      </c>
    </row>
    <row r="38" spans="1:32">
      <c r="A38" t="s">
        <v>48</v>
      </c>
      <c r="B38" s="6" t="s">
        <v>49</v>
      </c>
      <c r="C38" s="22">
        <v>50747.600200000001</v>
      </c>
      <c r="D38" s="21">
        <v>1.1000000000000001E-3</v>
      </c>
      <c r="E38">
        <f t="shared" si="0"/>
        <v>47272.959189865898</v>
      </c>
      <c r="F38">
        <f t="shared" si="1"/>
        <v>47273</v>
      </c>
      <c r="G38">
        <f t="shared" si="2"/>
        <v>-1.9670089997816831E-2</v>
      </c>
      <c r="I38">
        <f t="shared" si="5"/>
        <v>-1.9670089997816831E-2</v>
      </c>
      <c r="O38">
        <f t="shared" si="3"/>
        <v>3.4651208374258918E-2</v>
      </c>
      <c r="Q38" s="2">
        <f t="shared" si="4"/>
        <v>35729.100200000001</v>
      </c>
      <c r="AA38">
        <v>32</v>
      </c>
      <c r="AC38" t="s">
        <v>46</v>
      </c>
      <c r="AD38" t="s">
        <v>47</v>
      </c>
      <c r="AF38" t="s">
        <v>34</v>
      </c>
    </row>
    <row r="39" spans="1:32">
      <c r="A39" s="16" t="s">
        <v>58</v>
      </c>
      <c r="B39" s="6" t="s">
        <v>49</v>
      </c>
      <c r="C39" s="23">
        <v>52931.500999999997</v>
      </c>
      <c r="D39" s="23">
        <v>6.9999999999999999E-4</v>
      </c>
      <c r="E39">
        <f t="shared" si="0"/>
        <v>51803.964614808756</v>
      </c>
      <c r="F39">
        <f t="shared" si="1"/>
        <v>51804</v>
      </c>
      <c r="G39">
        <f t="shared" si="2"/>
        <v>-1.7055320007784758E-2</v>
      </c>
      <c r="J39">
        <f t="shared" ref="J39:J44" si="6">+G39</f>
        <v>-1.7055320007784758E-2</v>
      </c>
      <c r="O39">
        <f t="shared" si="3"/>
        <v>2.7150318510254262E-2</v>
      </c>
      <c r="Q39" s="2">
        <f t="shared" si="4"/>
        <v>37913.000999999997</v>
      </c>
    </row>
    <row r="40" spans="1:32">
      <c r="A40" s="13" t="s">
        <v>51</v>
      </c>
      <c r="B40" s="6" t="s">
        <v>49</v>
      </c>
      <c r="C40" s="21">
        <v>52964.28</v>
      </c>
      <c r="D40" s="23">
        <v>2E-3</v>
      </c>
      <c r="E40">
        <f>+(C40-C$7)/C$8</f>
        <v>51871.972203259756</v>
      </c>
      <c r="F40">
        <f t="shared" si="1"/>
        <v>51872</v>
      </c>
      <c r="G40">
        <f>+C40-(C$7+F40*C$8)</f>
        <v>-1.339776000531856E-2</v>
      </c>
      <c r="J40">
        <f t="shared" si="6"/>
        <v>-1.339776000531856E-2</v>
      </c>
      <c r="O40">
        <f>+C$11+C$12*F40</f>
        <v>2.7037747221189526E-2</v>
      </c>
      <c r="Q40" s="2">
        <f>+C40-15018.5</f>
        <v>37945.78</v>
      </c>
    </row>
    <row r="41" spans="1:32">
      <c r="A41" s="25" t="s">
        <v>70</v>
      </c>
      <c r="B41" s="26" t="s">
        <v>49</v>
      </c>
      <c r="C41" s="27">
        <v>53256.610099999998</v>
      </c>
      <c r="D41" s="27">
        <v>5.9999999999999995E-4</v>
      </c>
      <c r="E41">
        <f>+(C41-C$7)/C$8</f>
        <v>52478.478354534614</v>
      </c>
      <c r="F41">
        <f t="shared" si="1"/>
        <v>52478.5</v>
      </c>
      <c r="G41">
        <f>+C41-(C$7+F41*C$8)</f>
        <v>-1.043290500092553E-2</v>
      </c>
      <c r="J41">
        <f t="shared" si="6"/>
        <v>-1.043290500092553E-2</v>
      </c>
      <c r="O41">
        <f>+C$11+C$12*F41</f>
        <v>2.6033710650340089E-2</v>
      </c>
      <c r="Q41" s="2">
        <f>+C41-15018.5</f>
        <v>38238.110099999998</v>
      </c>
    </row>
    <row r="42" spans="1:32">
      <c r="A42" s="25" t="s">
        <v>71</v>
      </c>
      <c r="B42" s="26" t="s">
        <v>72</v>
      </c>
      <c r="C42" s="21">
        <v>54019.602500000001</v>
      </c>
      <c r="D42" s="21">
        <v>1.1000000000000001E-3</v>
      </c>
      <c r="E42">
        <f>+(C42-C$7)/C$8</f>
        <v>54061.481897365033</v>
      </c>
      <c r="F42">
        <f t="shared" si="1"/>
        <v>54061.5</v>
      </c>
      <c r="G42">
        <f>+C42-(C$7+F42*C$8)</f>
        <v>-8.7252950033871457E-3</v>
      </c>
      <c r="J42">
        <f t="shared" si="6"/>
        <v>-8.7252950033871457E-3</v>
      </c>
      <c r="O42">
        <f>+C$11+C$12*F42</f>
        <v>2.3413117259318383E-2</v>
      </c>
      <c r="Q42" s="2">
        <f>+C42-15018.5</f>
        <v>39001.102500000001</v>
      </c>
    </row>
    <row r="43" spans="1:32">
      <c r="A43" s="25" t="s">
        <v>71</v>
      </c>
      <c r="B43" s="6" t="s">
        <v>49</v>
      </c>
      <c r="C43" s="21">
        <v>54034.300799999997</v>
      </c>
      <c r="D43" s="21">
        <v>1E-3</v>
      </c>
      <c r="E43">
        <f>+(C43-C$7)/C$8</f>
        <v>54091.976907503507</v>
      </c>
      <c r="F43">
        <f t="shared" si="1"/>
        <v>54092</v>
      </c>
      <c r="G43">
        <f>+C43-(C$7+F43*C$8)</f>
        <v>-1.1130360006063711E-2</v>
      </c>
      <c r="J43">
        <f t="shared" si="6"/>
        <v>-1.1130360006063711E-2</v>
      </c>
      <c r="O43">
        <f>+C$11+C$12*F43</f>
        <v>2.3362625725252578E-2</v>
      </c>
      <c r="Q43" s="2">
        <f>+C43-15018.5</f>
        <v>39015.800799999997</v>
      </c>
    </row>
    <row r="44" spans="1:32">
      <c r="A44" s="25" t="s">
        <v>71</v>
      </c>
      <c r="B44" s="26" t="s">
        <v>72</v>
      </c>
      <c r="C44" s="21">
        <v>54034.542000000001</v>
      </c>
      <c r="D44" s="21">
        <v>3.0999999999999999E-3</v>
      </c>
      <c r="E44">
        <f>+(C44-C$7)/C$8</f>
        <v>54092.477332480921</v>
      </c>
      <c r="F44">
        <f t="shared" si="1"/>
        <v>54092.5</v>
      </c>
      <c r="G44">
        <f>+C44-(C$7+F44*C$8)</f>
        <v>-1.0925524999038316E-2</v>
      </c>
      <c r="J44">
        <f t="shared" si="6"/>
        <v>-1.0925524999038316E-2</v>
      </c>
      <c r="O44">
        <f>+C$11+C$12*F44</f>
        <v>2.3361797995185923E-2</v>
      </c>
      <c r="Q44" s="2">
        <f>+C44-15018.5</f>
        <v>39016.042000000001</v>
      </c>
    </row>
    <row r="45" spans="1:32">
      <c r="D45" s="6"/>
    </row>
    <row r="46" spans="1:32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E40" sqref="E40:Q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2" t="s">
        <v>50</v>
      </c>
    </row>
    <row r="2" spans="1:4">
      <c r="A2" t="s">
        <v>27</v>
      </c>
      <c r="B2" s="17" t="s">
        <v>56</v>
      </c>
      <c r="C2" s="12" t="s">
        <v>59</v>
      </c>
    </row>
    <row r="3" spans="1:4" ht="13.5" thickBot="1">
      <c r="C3" s="8" t="s">
        <v>55</v>
      </c>
    </row>
    <row r="4" spans="1:4" ht="14.25" thickTop="1" thickBot="1">
      <c r="A4" s="8" t="s">
        <v>1</v>
      </c>
      <c r="C4" s="3">
        <v>27962.491000000002</v>
      </c>
      <c r="D4" s="4">
        <v>0.48197640000000003</v>
      </c>
    </row>
    <row r="5" spans="1:4">
      <c r="D5" t="s">
        <v>60</v>
      </c>
    </row>
    <row r="6" spans="1:4">
      <c r="A6" s="8" t="s">
        <v>2</v>
      </c>
    </row>
    <row r="7" spans="1:4">
      <c r="A7" t="s">
        <v>3</v>
      </c>
      <c r="C7">
        <f>+C4</f>
        <v>27962.491000000002</v>
      </c>
    </row>
    <row r="8" spans="1:4">
      <c r="A8" t="s">
        <v>4</v>
      </c>
      <c r="C8">
        <f>+D4</f>
        <v>0.48197640000000003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INTERCEPT(G38:G993,F38:F993)</f>
        <v>-0.81127960001219956</v>
      </c>
      <c r="D11" s="6"/>
    </row>
    <row r="12" spans="1:4">
      <c r="A12" t="s">
        <v>18</v>
      </c>
      <c r="C12">
        <f>SLOPE(G38:G993,F38:F993)</f>
        <v>1.5370373327940976E-5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f>+D15+C8/2</f>
        <v>52964.520988199998</v>
      </c>
      <c r="D15" s="14">
        <v>52964.28</v>
      </c>
    </row>
    <row r="16" spans="1:4">
      <c r="A16" s="8" t="s">
        <v>5</v>
      </c>
      <c r="C16">
        <f>+C8+C12</f>
        <v>0.48199177037332797</v>
      </c>
    </row>
    <row r="17" spans="1:32" ht="13.5" thickBot="1"/>
    <row r="18" spans="1:32">
      <c r="A18" s="8" t="s">
        <v>6</v>
      </c>
      <c r="C18" s="3">
        <f>+C15</f>
        <v>52964.520988199998</v>
      </c>
      <c r="D18" s="4">
        <f>+C16</f>
        <v>0.48199177037332797</v>
      </c>
    </row>
    <row r="19" spans="1:32" ht="13.5" thickTop="1">
      <c r="C19">
        <f>COUNT(C21:C2368)</f>
        <v>24</v>
      </c>
    </row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52</v>
      </c>
      <c r="J20" s="10" t="s">
        <v>53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 s="21">
        <v>27962.491000000002</v>
      </c>
      <c r="D21" s="21" t="s">
        <v>15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Q21" s="2">
        <f t="shared" ref="Q21:Q34" si="3">+C21-15018.5</f>
        <v>12943.991000000002</v>
      </c>
    </row>
    <row r="22" spans="1:32">
      <c r="A22" t="s">
        <v>33</v>
      </c>
      <c r="B22" s="6"/>
      <c r="C22" s="22">
        <v>45946.360999999997</v>
      </c>
      <c r="D22" s="21"/>
      <c r="E22">
        <f t="shared" si="0"/>
        <v>37312.760541802447</v>
      </c>
      <c r="F22">
        <f t="shared" si="1"/>
        <v>37313</v>
      </c>
      <c r="G22">
        <f t="shared" si="2"/>
        <v>-0.1154132000010577</v>
      </c>
      <c r="I22">
        <f t="shared" ref="I22:I34" si="4">+G22</f>
        <v>-0.1154132000010577</v>
      </c>
      <c r="O22">
        <f t="shared" ref="O22:O34" si="5">+C$11+C$12*F22</f>
        <v>-0.23776486002673791</v>
      </c>
      <c r="Q22" s="2">
        <f t="shared" si="3"/>
        <v>30927.860999999997</v>
      </c>
      <c r="AA22">
        <v>6</v>
      </c>
      <c r="AC22" t="s">
        <v>32</v>
      </c>
      <c r="AF22" t="s">
        <v>34</v>
      </c>
    </row>
    <row r="23" spans="1:32">
      <c r="A23" t="s">
        <v>33</v>
      </c>
      <c r="B23" s="6" t="s">
        <v>49</v>
      </c>
      <c r="C23" s="22">
        <v>45946.608999999997</v>
      </c>
      <c r="D23" s="21"/>
      <c r="E23">
        <f t="shared" si="0"/>
        <v>37313.27508981766</v>
      </c>
      <c r="F23">
        <f t="shared" si="1"/>
        <v>37313.5</v>
      </c>
      <c r="G23">
        <f t="shared" si="2"/>
        <v>-0.10840140000800602</v>
      </c>
      <c r="I23">
        <f t="shared" si="4"/>
        <v>-0.10840140000800602</v>
      </c>
      <c r="O23">
        <f t="shared" si="5"/>
        <v>-0.23775717484007397</v>
      </c>
      <c r="Q23" s="2">
        <f t="shared" si="3"/>
        <v>30928.108999999997</v>
      </c>
      <c r="AA23">
        <v>7</v>
      </c>
      <c r="AC23" t="s">
        <v>32</v>
      </c>
      <c r="AF23" t="s">
        <v>34</v>
      </c>
    </row>
    <row r="24" spans="1:32">
      <c r="A24" t="s">
        <v>33</v>
      </c>
      <c r="B24" s="6"/>
      <c r="C24" s="22">
        <v>45998.409</v>
      </c>
      <c r="D24" s="21"/>
      <c r="E24">
        <f t="shared" si="0"/>
        <v>37420.749231705115</v>
      </c>
      <c r="F24">
        <f t="shared" si="1"/>
        <v>37420.5</v>
      </c>
      <c r="G24">
        <f t="shared" si="2"/>
        <v>0.12012379999214318</v>
      </c>
      <c r="I24">
        <f t="shared" si="4"/>
        <v>0.12012379999214318</v>
      </c>
      <c r="O24">
        <f t="shared" si="5"/>
        <v>-0.23611254489398426</v>
      </c>
      <c r="Q24" s="2">
        <f t="shared" si="3"/>
        <v>30979.909</v>
      </c>
      <c r="AA24">
        <v>6</v>
      </c>
      <c r="AC24" t="s">
        <v>32</v>
      </c>
      <c r="AF24" t="s">
        <v>34</v>
      </c>
    </row>
    <row r="25" spans="1:32">
      <c r="A25" t="s">
        <v>35</v>
      </c>
      <c r="B25" s="6"/>
      <c r="C25" s="22">
        <v>46039.385999999999</v>
      </c>
      <c r="D25" s="21"/>
      <c r="E25">
        <f t="shared" si="0"/>
        <v>37505.767917267309</v>
      </c>
      <c r="F25">
        <f t="shared" si="1"/>
        <v>37506</v>
      </c>
      <c r="G25">
        <f t="shared" si="2"/>
        <v>-0.11185840000689495</v>
      </c>
      <c r="I25">
        <f t="shared" si="4"/>
        <v>-0.11185840000689495</v>
      </c>
      <c r="O25">
        <f t="shared" si="5"/>
        <v>-0.23479837797444536</v>
      </c>
      <c r="Q25" s="2">
        <f t="shared" si="3"/>
        <v>31020.885999999999</v>
      </c>
      <c r="AA25">
        <v>6</v>
      </c>
      <c r="AC25" t="s">
        <v>32</v>
      </c>
      <c r="AF25" t="s">
        <v>34</v>
      </c>
    </row>
    <row r="26" spans="1:32">
      <c r="A26" t="s">
        <v>36</v>
      </c>
      <c r="B26" s="6" t="s">
        <v>49</v>
      </c>
      <c r="C26" s="22">
        <v>46255.542999999998</v>
      </c>
      <c r="D26" s="21"/>
      <c r="E26">
        <f t="shared" si="0"/>
        <v>37954.248382285929</v>
      </c>
      <c r="F26">
        <f t="shared" si="1"/>
        <v>37954</v>
      </c>
      <c r="G26">
        <f t="shared" si="2"/>
        <v>0.11971439999615541</v>
      </c>
      <c r="I26">
        <f t="shared" si="4"/>
        <v>0.11971439999615541</v>
      </c>
      <c r="O26">
        <f t="shared" si="5"/>
        <v>-0.22791245072352773</v>
      </c>
      <c r="Q26" s="2">
        <f t="shared" si="3"/>
        <v>31237.042999999998</v>
      </c>
      <c r="AA26">
        <v>8</v>
      </c>
      <c r="AC26" t="s">
        <v>32</v>
      </c>
      <c r="AF26" t="s">
        <v>34</v>
      </c>
    </row>
    <row r="27" spans="1:32">
      <c r="A27" t="s">
        <v>37</v>
      </c>
      <c r="B27" s="6" t="s">
        <v>49</v>
      </c>
      <c r="C27" s="22">
        <v>46298.449000000001</v>
      </c>
      <c r="D27" s="21"/>
      <c r="E27">
        <f t="shared" si="0"/>
        <v>38043.269338498729</v>
      </c>
      <c r="F27">
        <f t="shared" si="1"/>
        <v>38043.5</v>
      </c>
      <c r="G27">
        <f t="shared" si="2"/>
        <v>-0.11117340000055265</v>
      </c>
      <c r="I27">
        <f t="shared" si="4"/>
        <v>-0.11117340000055265</v>
      </c>
      <c r="O27">
        <f t="shared" si="5"/>
        <v>-0.22653680231067708</v>
      </c>
      <c r="Q27" s="2">
        <f t="shared" si="3"/>
        <v>31279.949000000001</v>
      </c>
      <c r="AA27">
        <v>6</v>
      </c>
      <c r="AC27" t="s">
        <v>32</v>
      </c>
      <c r="AF27" t="s">
        <v>34</v>
      </c>
    </row>
    <row r="28" spans="1:32">
      <c r="A28" t="s">
        <v>38</v>
      </c>
      <c r="B28" s="6" t="s">
        <v>49</v>
      </c>
      <c r="C28" s="22">
        <v>46433.394</v>
      </c>
      <c r="D28" s="21"/>
      <c r="E28">
        <f t="shared" si="0"/>
        <v>38323.251926857825</v>
      </c>
      <c r="F28">
        <f t="shared" si="1"/>
        <v>38323.5</v>
      </c>
      <c r="G28">
        <f t="shared" si="2"/>
        <v>-0.11956540000392124</v>
      </c>
      <c r="I28">
        <f t="shared" si="4"/>
        <v>-0.11956540000392124</v>
      </c>
      <c r="O28">
        <f t="shared" si="5"/>
        <v>-0.22223309777885358</v>
      </c>
      <c r="Q28" s="2">
        <f t="shared" si="3"/>
        <v>31414.894</v>
      </c>
      <c r="AA28">
        <v>6</v>
      </c>
      <c r="AC28" t="s">
        <v>32</v>
      </c>
      <c r="AF28" t="s">
        <v>34</v>
      </c>
    </row>
    <row r="29" spans="1:32">
      <c r="A29" t="s">
        <v>39</v>
      </c>
      <c r="B29" s="6" t="s">
        <v>49</v>
      </c>
      <c r="C29" s="22">
        <v>46657.531999999999</v>
      </c>
      <c r="D29" s="21"/>
      <c r="E29">
        <f t="shared" si="0"/>
        <v>38788.291293930568</v>
      </c>
      <c r="F29">
        <f t="shared" si="1"/>
        <v>38788.5</v>
      </c>
      <c r="G29">
        <f t="shared" si="2"/>
        <v>-0.10059140000521438</v>
      </c>
      <c r="I29">
        <f t="shared" si="4"/>
        <v>-0.10059140000521438</v>
      </c>
      <c r="O29">
        <f t="shared" si="5"/>
        <v>-0.21508587418136105</v>
      </c>
      <c r="Q29" s="2">
        <f t="shared" si="3"/>
        <v>31639.031999999999</v>
      </c>
      <c r="AA29">
        <v>7</v>
      </c>
      <c r="AC29" t="s">
        <v>32</v>
      </c>
      <c r="AF29" t="s">
        <v>34</v>
      </c>
    </row>
    <row r="30" spans="1:32">
      <c r="A30" t="s">
        <v>40</v>
      </c>
      <c r="B30" s="6"/>
      <c r="C30" s="22">
        <v>47036.603999999999</v>
      </c>
      <c r="D30" s="21"/>
      <c r="E30">
        <f t="shared" si="0"/>
        <v>39574.786234346735</v>
      </c>
      <c r="F30">
        <f t="shared" si="1"/>
        <v>39575</v>
      </c>
      <c r="G30">
        <f t="shared" si="2"/>
        <v>-0.10303000000567408</v>
      </c>
      <c r="I30">
        <f t="shared" si="4"/>
        <v>-0.10303000000567408</v>
      </c>
      <c r="O30">
        <f t="shared" si="5"/>
        <v>-0.20299707555893542</v>
      </c>
      <c r="Q30" s="2">
        <f t="shared" si="3"/>
        <v>32018.103999999999</v>
      </c>
      <c r="AA30">
        <v>5</v>
      </c>
      <c r="AC30" t="s">
        <v>32</v>
      </c>
      <c r="AF30" t="s">
        <v>34</v>
      </c>
    </row>
    <row r="31" spans="1:32">
      <c r="A31" t="s">
        <v>41</v>
      </c>
      <c r="B31" s="6"/>
      <c r="C31" s="22">
        <v>47111.345999999998</v>
      </c>
      <c r="D31" s="21"/>
      <c r="E31">
        <f t="shared" si="0"/>
        <v>39729.860217222245</v>
      </c>
      <c r="F31">
        <f t="shared" si="1"/>
        <v>39730</v>
      </c>
      <c r="G31">
        <f t="shared" si="2"/>
        <v>-6.7372000004979782E-2</v>
      </c>
      <c r="I31">
        <f t="shared" si="4"/>
        <v>-6.7372000004979782E-2</v>
      </c>
      <c r="O31">
        <f t="shared" si="5"/>
        <v>-0.20061466769310454</v>
      </c>
      <c r="Q31" s="2">
        <f t="shared" si="3"/>
        <v>32092.845999999998</v>
      </c>
      <c r="AA31">
        <v>4</v>
      </c>
      <c r="AC31" t="s">
        <v>32</v>
      </c>
      <c r="AF31" t="s">
        <v>34</v>
      </c>
    </row>
    <row r="32" spans="1:32">
      <c r="A32" t="s">
        <v>42</v>
      </c>
      <c r="B32" s="6" t="s">
        <v>49</v>
      </c>
      <c r="C32" s="22">
        <v>47353.512000000002</v>
      </c>
      <c r="D32" s="21"/>
      <c r="E32">
        <f t="shared" si="0"/>
        <v>40232.303905336441</v>
      </c>
      <c r="F32">
        <f t="shared" si="1"/>
        <v>40232.5</v>
      </c>
      <c r="G32">
        <f t="shared" si="2"/>
        <v>-9.4513000003644265E-2</v>
      </c>
      <c r="I32">
        <f t="shared" si="4"/>
        <v>-9.4513000003644265E-2</v>
      </c>
      <c r="O32">
        <f t="shared" si="5"/>
        <v>-0.19289105509581428</v>
      </c>
      <c r="Q32" s="2">
        <f t="shared" si="3"/>
        <v>32335.012000000002</v>
      </c>
      <c r="AA32">
        <v>8</v>
      </c>
      <c r="AC32" t="s">
        <v>32</v>
      </c>
      <c r="AF32" t="s">
        <v>34</v>
      </c>
    </row>
    <row r="33" spans="1:32">
      <c r="A33" t="s">
        <v>43</v>
      </c>
      <c r="B33" s="6"/>
      <c r="C33" s="22">
        <v>47555.25</v>
      </c>
      <c r="D33" s="21"/>
      <c r="E33">
        <f t="shared" si="0"/>
        <v>40650.867967809208</v>
      </c>
      <c r="F33">
        <f t="shared" si="1"/>
        <v>40651</v>
      </c>
      <c r="G33">
        <f t="shared" si="2"/>
        <v>-6.3636400001996662E-2</v>
      </c>
      <c r="I33">
        <f t="shared" si="4"/>
        <v>-6.3636400001996662E-2</v>
      </c>
      <c r="O33">
        <f t="shared" si="5"/>
        <v>-0.18645855385807097</v>
      </c>
      <c r="Q33" s="2">
        <f t="shared" si="3"/>
        <v>32536.75</v>
      </c>
      <c r="AA33">
        <v>5</v>
      </c>
      <c r="AC33" t="s">
        <v>32</v>
      </c>
      <c r="AF33" t="s">
        <v>34</v>
      </c>
    </row>
    <row r="34" spans="1:32">
      <c r="A34" t="s">
        <v>44</v>
      </c>
      <c r="B34" s="6"/>
      <c r="C34" s="22">
        <v>47750.468000000001</v>
      </c>
      <c r="D34" s="21"/>
      <c r="E34">
        <f t="shared" si="0"/>
        <v>41055.904396978767</v>
      </c>
      <c r="F34">
        <f t="shared" si="1"/>
        <v>41056</v>
      </c>
      <c r="G34">
        <f t="shared" si="2"/>
        <v>-4.6078400002443232E-2</v>
      </c>
      <c r="I34">
        <f t="shared" si="4"/>
        <v>-4.6078400002443232E-2</v>
      </c>
      <c r="O34">
        <f t="shared" si="5"/>
        <v>-0.18023355266025487</v>
      </c>
      <c r="Q34" s="2">
        <f t="shared" si="3"/>
        <v>32731.968000000001</v>
      </c>
      <c r="AA34">
        <v>7</v>
      </c>
      <c r="AC34" t="s">
        <v>32</v>
      </c>
      <c r="AF34" t="s">
        <v>34</v>
      </c>
    </row>
    <row r="35" spans="1:32">
      <c r="A35" t="s">
        <v>45</v>
      </c>
      <c r="B35" s="6"/>
      <c r="C35" s="22">
        <v>47890.222000000002</v>
      </c>
      <c r="D35" s="21"/>
      <c r="E35">
        <f t="shared" ref="E35:E40" si="6">+(C35-C$7)/C$8</f>
        <v>41345.864652294178</v>
      </c>
      <c r="F35">
        <f t="shared" ref="F35:F44" si="7">ROUND(2*E35,0)/2</f>
        <v>41346</v>
      </c>
      <c r="G35">
        <f t="shared" ref="G35:G40" si="8">+C35-(C$7+F35*C$8)</f>
        <v>-6.5234400004555937E-2</v>
      </c>
      <c r="I35">
        <f>+G35</f>
        <v>-6.5234400004555937E-2</v>
      </c>
      <c r="O35">
        <f t="shared" ref="O35:O40" si="9">+C$11+C$12*F35</f>
        <v>-0.17577614439515199</v>
      </c>
      <c r="Q35" s="2">
        <f t="shared" ref="Q35:Q40" si="10">+C35-15018.5</f>
        <v>32871.722000000002</v>
      </c>
      <c r="AA35">
        <v>4</v>
      </c>
      <c r="AC35" t="s">
        <v>32</v>
      </c>
      <c r="AF35" t="s">
        <v>34</v>
      </c>
    </row>
    <row r="36" spans="1:32">
      <c r="A36" t="s">
        <v>48</v>
      </c>
      <c r="B36" s="6"/>
      <c r="C36" s="22">
        <v>50723.26</v>
      </c>
      <c r="D36" s="21">
        <v>6.0000000000000001E-3</v>
      </c>
      <c r="E36">
        <f t="shared" si="6"/>
        <v>47223.824651995405</v>
      </c>
      <c r="F36">
        <f t="shared" si="7"/>
        <v>47224</v>
      </c>
      <c r="G36">
        <f t="shared" si="8"/>
        <v>-8.4513600006175693E-2</v>
      </c>
      <c r="I36">
        <f>+G36</f>
        <v>-8.4513600006175693E-2</v>
      </c>
      <c r="O36">
        <f t="shared" si="9"/>
        <v>-8.5429089973514949E-2</v>
      </c>
      <c r="Q36" s="2">
        <f t="shared" si="10"/>
        <v>35704.76</v>
      </c>
      <c r="AA36">
        <v>23</v>
      </c>
      <c r="AC36" t="s">
        <v>46</v>
      </c>
      <c r="AD36" t="s">
        <v>47</v>
      </c>
      <c r="AF36" t="s">
        <v>34</v>
      </c>
    </row>
    <row r="37" spans="1:32">
      <c r="A37" t="s">
        <v>48</v>
      </c>
      <c r="B37" s="6"/>
      <c r="C37" s="22">
        <v>50747.357600000003</v>
      </c>
      <c r="D37" s="21">
        <v>1.1999999999999999E-3</v>
      </c>
      <c r="E37">
        <f t="shared" si="6"/>
        <v>47273.822120751138</v>
      </c>
      <c r="F37">
        <f t="shared" si="7"/>
        <v>47274</v>
      </c>
      <c r="G37">
        <f t="shared" si="8"/>
        <v>-8.5733600004459731E-2</v>
      </c>
      <c r="I37">
        <f>+G37</f>
        <v>-8.5733600004459731E-2</v>
      </c>
      <c r="O37">
        <f t="shared" si="9"/>
        <v>-8.4660571307117904E-2</v>
      </c>
      <c r="Q37" s="2">
        <f t="shared" si="10"/>
        <v>35728.857600000003</v>
      </c>
      <c r="AA37">
        <v>46</v>
      </c>
      <c r="AC37" t="s">
        <v>46</v>
      </c>
      <c r="AD37" t="s">
        <v>47</v>
      </c>
      <c r="AF37" t="s">
        <v>34</v>
      </c>
    </row>
    <row r="38" spans="1:32">
      <c r="A38" t="s">
        <v>48</v>
      </c>
      <c r="B38" s="6" t="s">
        <v>49</v>
      </c>
      <c r="C38" s="22">
        <v>50747.600200000001</v>
      </c>
      <c r="D38" s="21">
        <v>1.1000000000000001E-3</v>
      </c>
      <c r="E38">
        <f t="shared" si="6"/>
        <v>47274.325464898277</v>
      </c>
      <c r="F38">
        <f t="shared" si="7"/>
        <v>47274.5</v>
      </c>
      <c r="G38">
        <f t="shared" si="8"/>
        <v>-8.4121799998683855E-2</v>
      </c>
      <c r="I38">
        <f>+G38</f>
        <v>-8.4121799998683855E-2</v>
      </c>
      <c r="O38">
        <f t="shared" si="9"/>
        <v>-8.4652886120453852E-2</v>
      </c>
      <c r="Q38" s="2">
        <f t="shared" si="10"/>
        <v>35729.100200000001</v>
      </c>
      <c r="AA38">
        <v>32</v>
      </c>
      <c r="AC38" t="s">
        <v>46</v>
      </c>
      <c r="AD38" t="s">
        <v>47</v>
      </c>
      <c r="AF38" t="s">
        <v>34</v>
      </c>
    </row>
    <row r="39" spans="1:32">
      <c r="A39" s="16" t="s">
        <v>58</v>
      </c>
      <c r="B39" s="6" t="s">
        <v>49</v>
      </c>
      <c r="C39" s="23">
        <v>52931.500999999997</v>
      </c>
      <c r="D39" s="23">
        <v>6.9999999999999999E-4</v>
      </c>
      <c r="E39">
        <f t="shared" si="6"/>
        <v>51805.461844189871</v>
      </c>
      <c r="F39">
        <f t="shared" si="7"/>
        <v>51805.5</v>
      </c>
      <c r="G39">
        <f t="shared" si="8"/>
        <v>-1.8390200006251689E-2</v>
      </c>
      <c r="J39">
        <f t="shared" ref="J39:J44" si="11">+G39</f>
        <v>-1.8390200006251689E-2</v>
      </c>
      <c r="O39">
        <f t="shared" si="9"/>
        <v>-1.5009724571553362E-2</v>
      </c>
      <c r="Q39" s="2">
        <f t="shared" si="10"/>
        <v>37913.000999999997</v>
      </c>
    </row>
    <row r="40" spans="1:32">
      <c r="A40" s="13" t="s">
        <v>51</v>
      </c>
      <c r="B40" s="6" t="s">
        <v>49</v>
      </c>
      <c r="C40" s="21">
        <v>52964.28</v>
      </c>
      <c r="D40" s="23">
        <v>2E-3</v>
      </c>
      <c r="E40">
        <f t="shared" si="6"/>
        <v>51873.471398184629</v>
      </c>
      <c r="F40">
        <f t="shared" si="7"/>
        <v>51873.5</v>
      </c>
      <c r="G40">
        <f t="shared" si="8"/>
        <v>-1.3785400005872361E-2</v>
      </c>
      <c r="J40">
        <f t="shared" si="11"/>
        <v>-1.3785400005872361E-2</v>
      </c>
      <c r="O40">
        <f t="shared" si="9"/>
        <v>-1.3964539185253311E-2</v>
      </c>
      <c r="Q40" s="2">
        <f t="shared" si="10"/>
        <v>37945.78</v>
      </c>
    </row>
    <row r="41" spans="1:32">
      <c r="A41" s="25" t="s">
        <v>70</v>
      </c>
      <c r="B41" s="26" t="s">
        <v>49</v>
      </c>
      <c r="C41" s="27">
        <v>53256.610099999998</v>
      </c>
      <c r="D41" s="27">
        <v>5.9999999999999995E-4</v>
      </c>
      <c r="E41">
        <f>+(C41-C$7)/C$8</f>
        <v>52479.995078597196</v>
      </c>
      <c r="F41">
        <f t="shared" si="7"/>
        <v>52480</v>
      </c>
      <c r="G41">
        <f>+C41-(C$7+F41*C$8)</f>
        <v>-2.372000009927433E-3</v>
      </c>
      <c r="J41">
        <f t="shared" si="11"/>
        <v>-2.372000009927433E-3</v>
      </c>
      <c r="O41">
        <f>+C$11+C$12*F41</f>
        <v>-4.6424077618570925E-3</v>
      </c>
      <c r="Q41" s="2">
        <f>+C41-15018.5</f>
        <v>38238.110099999998</v>
      </c>
    </row>
    <row r="42" spans="1:32">
      <c r="A42" s="25" t="s">
        <v>71</v>
      </c>
      <c r="B42" s="26" t="s">
        <v>72</v>
      </c>
      <c r="C42" s="21">
        <v>54019.602500000001</v>
      </c>
      <c r="D42" s="21">
        <v>1.1000000000000001E-3</v>
      </c>
      <c r="E42">
        <f>+(C42-C$7)/C$8</f>
        <v>54063.044373126977</v>
      </c>
      <c r="F42">
        <f t="shared" si="7"/>
        <v>54063</v>
      </c>
      <c r="G42">
        <f>+C42-(C$7+F42*C$8)</f>
        <v>2.1386799999163486E-2</v>
      </c>
      <c r="J42">
        <f t="shared" si="11"/>
        <v>2.1386799999163486E-2</v>
      </c>
      <c r="O42">
        <f>+C$11+C$12*F42</f>
        <v>1.9688893216273429E-2</v>
      </c>
      <c r="Q42" s="2">
        <f>+C42-15018.5</f>
        <v>39001.102500000001</v>
      </c>
    </row>
    <row r="43" spans="1:32">
      <c r="A43" s="25" t="s">
        <v>71</v>
      </c>
      <c r="B43" s="6" t="s">
        <v>49</v>
      </c>
      <c r="C43" s="21">
        <v>54034.300799999997</v>
      </c>
      <c r="D43" s="21">
        <v>1E-3</v>
      </c>
      <c r="E43">
        <f>+(C43-C$7)/C$8</f>
        <v>54093.540264627052</v>
      </c>
      <c r="F43">
        <f t="shared" si="7"/>
        <v>54093.5</v>
      </c>
      <c r="G43">
        <f>+C43-(C$7+F43*C$8)</f>
        <v>1.9406599996727891E-2</v>
      </c>
      <c r="J43">
        <f t="shared" si="11"/>
        <v>1.9406599996727891E-2</v>
      </c>
      <c r="O43">
        <f>+C$11+C$12*F43</f>
        <v>2.0157689602775641E-2</v>
      </c>
      <c r="Q43" s="2">
        <f>+C43-15018.5</f>
        <v>39015.800799999997</v>
      </c>
    </row>
    <row r="44" spans="1:32">
      <c r="A44" s="25" t="s">
        <v>71</v>
      </c>
      <c r="B44" s="26" t="s">
        <v>72</v>
      </c>
      <c r="C44" s="21">
        <v>54034.542000000001</v>
      </c>
      <c r="D44" s="21">
        <v>3.0999999999999999E-3</v>
      </c>
      <c r="E44">
        <f>+(C44-C$7)/C$8</f>
        <v>54094.040704067666</v>
      </c>
      <c r="F44">
        <f t="shared" si="7"/>
        <v>54094</v>
      </c>
      <c r="G44">
        <f>+C44-(C$7+F44*C$8)</f>
        <v>1.9618399994214997E-2</v>
      </c>
      <c r="J44">
        <f t="shared" si="11"/>
        <v>1.9618399994214997E-2</v>
      </c>
      <c r="O44">
        <f>+C$11+C$12*F44</f>
        <v>2.0165374789439583E-2</v>
      </c>
      <c r="Q44" s="2">
        <f>+C44-15018.5</f>
        <v>39016.042000000001</v>
      </c>
    </row>
    <row r="45" spans="1:32">
      <c r="D45" s="6"/>
    </row>
    <row r="46" spans="1:32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opLeftCell="A7" workbookViewId="0">
      <selection activeCell="D14" sqref="D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9"/>
    </row>
    <row r="2" spans="1:4">
      <c r="A2" t="s">
        <v>27</v>
      </c>
      <c r="B2" s="17" t="s">
        <v>56</v>
      </c>
    </row>
    <row r="3" spans="1:4" ht="13.5" thickBot="1">
      <c r="C3" s="8"/>
    </row>
    <row r="4" spans="1:4" ht="14.25" thickTop="1" thickBot="1">
      <c r="A4" s="8" t="s">
        <v>1</v>
      </c>
      <c r="C4" s="3">
        <v>27962.491000000002</v>
      </c>
      <c r="D4" s="20">
        <v>0.48197640000000003</v>
      </c>
    </row>
    <row r="5" spans="1:4" ht="13.5" thickTop="1">
      <c r="D5" t="s">
        <v>60</v>
      </c>
    </row>
    <row r="6" spans="1:4">
      <c r="A6" s="8" t="s">
        <v>2</v>
      </c>
      <c r="C6" s="19" t="s">
        <v>61</v>
      </c>
    </row>
    <row r="7" spans="1:4">
      <c r="A7" t="s">
        <v>3</v>
      </c>
      <c r="C7">
        <f>+C4</f>
        <v>27962.491000000002</v>
      </c>
    </row>
    <row r="8" spans="1:4">
      <c r="A8" t="s">
        <v>4</v>
      </c>
      <c r="C8">
        <f>+D8/2</f>
        <v>0.24098820000000001</v>
      </c>
      <c r="D8">
        <v>0.48197640000000003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INTERCEPT(G38:G993,F38:F993)</f>
        <v>-0.69078165743263975</v>
      </c>
      <c r="D11" s="6"/>
    </row>
    <row r="12" spans="1:4">
      <c r="A12" t="s">
        <v>18</v>
      </c>
      <c r="C12">
        <f>SLOPE(G38:G993,F38:F993)</f>
        <v>7.6851866641037603E-6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f>+D15+C8/2</f>
        <v>52964.400494100002</v>
      </c>
      <c r="D15" s="14">
        <v>52964.28</v>
      </c>
    </row>
    <row r="16" spans="1:4">
      <c r="A16" s="8" t="s">
        <v>5</v>
      </c>
      <c r="C16">
        <f>+C8+C12</f>
        <v>0.24099588518666412</v>
      </c>
    </row>
    <row r="17" spans="1:32" ht="13.5" thickBot="1"/>
    <row r="18" spans="1:32">
      <c r="A18" s="8" t="s">
        <v>6</v>
      </c>
      <c r="C18" s="3">
        <f>+C15</f>
        <v>52964.400494100002</v>
      </c>
      <c r="D18" s="4">
        <f>+C16</f>
        <v>0.24099588518666412</v>
      </c>
    </row>
    <row r="19" spans="1:32" ht="13.5" thickTop="1">
      <c r="C19">
        <f>COUNT(C21:C2368)</f>
        <v>24</v>
      </c>
    </row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52</v>
      </c>
      <c r="J20" s="10" t="s">
        <v>53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 s="21">
        <v>27962.491000000002</v>
      </c>
      <c r="D21" s="21" t="s">
        <v>15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+G21</f>
        <v>0</v>
      </c>
      <c r="Q21" s="2">
        <f t="shared" ref="Q21:Q40" si="2">+C21-15018.5</f>
        <v>12943.991000000002</v>
      </c>
    </row>
    <row r="22" spans="1:32">
      <c r="A22" t="s">
        <v>33</v>
      </c>
      <c r="B22" s="6"/>
      <c r="C22" s="22">
        <v>45946.360999999997</v>
      </c>
      <c r="D22" s="21"/>
      <c r="E22">
        <f t="shared" si="0"/>
        <v>74625.521083604894</v>
      </c>
      <c r="F22" s="18">
        <f t="shared" ref="F22:F33" si="3">ROUND(2*E22,0)/2+0.5</f>
        <v>74626</v>
      </c>
      <c r="G22">
        <f t="shared" si="1"/>
        <v>-0.1154132000010577</v>
      </c>
      <c r="I22">
        <f t="shared" ref="I22:I38" si="4">+G22</f>
        <v>-0.1154132000010577</v>
      </c>
      <c r="O22">
        <f t="shared" ref="O22:O40" si="5">+C$11+C$12*F22</f>
        <v>-0.1172669174372325</v>
      </c>
      <c r="Q22" s="2">
        <f t="shared" si="2"/>
        <v>30927.860999999997</v>
      </c>
      <c r="AA22">
        <v>6</v>
      </c>
      <c r="AC22" t="s">
        <v>32</v>
      </c>
      <c r="AF22" t="s">
        <v>34</v>
      </c>
    </row>
    <row r="23" spans="1:32">
      <c r="A23" t="s">
        <v>33</v>
      </c>
      <c r="B23" s="6" t="s">
        <v>49</v>
      </c>
      <c r="C23" s="22">
        <v>45946.608999999997</v>
      </c>
      <c r="D23" s="21"/>
      <c r="E23">
        <f t="shared" si="0"/>
        <v>74626.55017963532</v>
      </c>
      <c r="F23" s="18">
        <f t="shared" si="3"/>
        <v>74627</v>
      </c>
      <c r="G23">
        <f t="shared" si="1"/>
        <v>-0.10840140000800602</v>
      </c>
      <c r="I23">
        <f t="shared" si="4"/>
        <v>-0.10840140000800602</v>
      </c>
      <c r="O23">
        <f t="shared" si="5"/>
        <v>-0.11725923225056845</v>
      </c>
      <c r="Q23" s="2">
        <f t="shared" si="2"/>
        <v>30928.108999999997</v>
      </c>
      <c r="AA23">
        <v>7</v>
      </c>
      <c r="AC23" t="s">
        <v>32</v>
      </c>
      <c r="AF23" t="s">
        <v>34</v>
      </c>
    </row>
    <row r="24" spans="1:32">
      <c r="A24" t="s">
        <v>33</v>
      </c>
      <c r="B24" s="6"/>
      <c r="C24" s="22">
        <v>45998.409</v>
      </c>
      <c r="D24" s="21"/>
      <c r="E24">
        <f t="shared" si="0"/>
        <v>74841.498463410229</v>
      </c>
      <c r="F24" s="18">
        <f t="shared" si="3"/>
        <v>74842</v>
      </c>
      <c r="G24">
        <f t="shared" si="1"/>
        <v>-0.12086439999984577</v>
      </c>
      <c r="I24">
        <f t="shared" si="4"/>
        <v>-0.12086439999984577</v>
      </c>
      <c r="O24">
        <f t="shared" si="5"/>
        <v>-0.11560691711778615</v>
      </c>
      <c r="Q24" s="2">
        <f t="shared" si="2"/>
        <v>30979.909</v>
      </c>
      <c r="AA24">
        <v>6</v>
      </c>
      <c r="AC24" t="s">
        <v>32</v>
      </c>
      <c r="AF24" t="s">
        <v>34</v>
      </c>
    </row>
    <row r="25" spans="1:32">
      <c r="A25" t="s">
        <v>35</v>
      </c>
      <c r="B25" s="6"/>
      <c r="C25" s="22">
        <v>46039.385999999999</v>
      </c>
      <c r="D25" s="21"/>
      <c r="E25">
        <f t="shared" si="0"/>
        <v>75011.535834534618</v>
      </c>
      <c r="F25" s="18">
        <f t="shared" si="3"/>
        <v>75012</v>
      </c>
      <c r="G25">
        <f t="shared" si="1"/>
        <v>-0.11185840000689495</v>
      </c>
      <c r="I25">
        <f t="shared" si="4"/>
        <v>-0.11185840000689495</v>
      </c>
      <c r="O25">
        <f t="shared" si="5"/>
        <v>-0.11430043538488843</v>
      </c>
      <c r="Q25" s="2">
        <f t="shared" si="2"/>
        <v>31020.885999999999</v>
      </c>
      <c r="AA25">
        <v>6</v>
      </c>
      <c r="AC25" t="s">
        <v>32</v>
      </c>
      <c r="AF25" t="s">
        <v>34</v>
      </c>
    </row>
    <row r="26" spans="1:32">
      <c r="A26" t="s">
        <v>36</v>
      </c>
      <c r="B26" s="6" t="s">
        <v>49</v>
      </c>
      <c r="C26" s="22">
        <v>46255.542999999998</v>
      </c>
      <c r="D26" s="21"/>
      <c r="E26">
        <f t="shared" si="0"/>
        <v>75908.496764571857</v>
      </c>
      <c r="F26" s="18">
        <f t="shared" si="3"/>
        <v>75909</v>
      </c>
      <c r="G26">
        <f t="shared" si="1"/>
        <v>-0.12127380001038546</v>
      </c>
      <c r="I26">
        <f t="shared" si="4"/>
        <v>-0.12127380001038546</v>
      </c>
      <c r="O26">
        <f t="shared" si="5"/>
        <v>-0.1074068229471874</v>
      </c>
      <c r="Q26" s="2">
        <f t="shared" si="2"/>
        <v>31237.042999999998</v>
      </c>
      <c r="AA26">
        <v>8</v>
      </c>
      <c r="AC26" t="s">
        <v>32</v>
      </c>
      <c r="AF26" t="s">
        <v>34</v>
      </c>
    </row>
    <row r="27" spans="1:32">
      <c r="A27" t="s">
        <v>37</v>
      </c>
      <c r="B27" s="6" t="s">
        <v>49</v>
      </c>
      <c r="C27" s="22">
        <v>46298.449000000001</v>
      </c>
      <c r="D27" s="21"/>
      <c r="E27">
        <f t="shared" si="0"/>
        <v>76086.538676997458</v>
      </c>
      <c r="F27" s="18">
        <f t="shared" si="3"/>
        <v>76087</v>
      </c>
      <c r="G27">
        <f t="shared" si="1"/>
        <v>-0.11117340000055265</v>
      </c>
      <c r="I27">
        <f t="shared" si="4"/>
        <v>-0.11117340000055265</v>
      </c>
      <c r="O27">
        <f t="shared" si="5"/>
        <v>-0.10603885972097693</v>
      </c>
      <c r="Q27" s="2">
        <f t="shared" si="2"/>
        <v>31279.949000000001</v>
      </c>
      <c r="AA27">
        <v>6</v>
      </c>
      <c r="AC27" t="s">
        <v>32</v>
      </c>
      <c r="AF27" t="s">
        <v>34</v>
      </c>
    </row>
    <row r="28" spans="1:32">
      <c r="A28" t="s">
        <v>38</v>
      </c>
      <c r="B28" s="6" t="s">
        <v>49</v>
      </c>
      <c r="C28" s="22">
        <v>46433.394</v>
      </c>
      <c r="D28" s="21"/>
      <c r="E28">
        <f t="shared" si="0"/>
        <v>76646.503853715651</v>
      </c>
      <c r="F28" s="18">
        <f t="shared" si="3"/>
        <v>76647</v>
      </c>
      <c r="G28">
        <f t="shared" si="1"/>
        <v>-0.11956540000392124</v>
      </c>
      <c r="I28">
        <f t="shared" si="4"/>
        <v>-0.11956540000392124</v>
      </c>
      <c r="O28">
        <f t="shared" si="5"/>
        <v>-0.10173515518907883</v>
      </c>
      <c r="Q28" s="2">
        <f t="shared" si="2"/>
        <v>31414.894</v>
      </c>
      <c r="AA28">
        <v>6</v>
      </c>
      <c r="AC28" t="s">
        <v>32</v>
      </c>
      <c r="AF28" t="s">
        <v>34</v>
      </c>
    </row>
    <row r="29" spans="1:32">
      <c r="A29" t="s">
        <v>39</v>
      </c>
      <c r="B29" s="6" t="s">
        <v>49</v>
      </c>
      <c r="C29" s="22">
        <v>46657.531999999999</v>
      </c>
      <c r="D29" s="21"/>
      <c r="E29">
        <f t="shared" si="0"/>
        <v>77576.582587861136</v>
      </c>
      <c r="F29" s="18">
        <f t="shared" si="3"/>
        <v>77577</v>
      </c>
      <c r="G29">
        <f t="shared" si="1"/>
        <v>-0.10059140000521438</v>
      </c>
      <c r="I29">
        <f t="shared" si="4"/>
        <v>-0.10059140000521438</v>
      </c>
      <c r="O29">
        <f t="shared" si="5"/>
        <v>-9.4587931591462393E-2</v>
      </c>
      <c r="Q29" s="2">
        <f t="shared" si="2"/>
        <v>31639.031999999999</v>
      </c>
      <c r="AA29">
        <v>7</v>
      </c>
      <c r="AC29" t="s">
        <v>32</v>
      </c>
      <c r="AF29" t="s">
        <v>34</v>
      </c>
    </row>
    <row r="30" spans="1:32">
      <c r="A30" t="s">
        <v>40</v>
      </c>
      <c r="B30" s="6"/>
      <c r="C30" s="22">
        <v>47036.603999999999</v>
      </c>
      <c r="D30" s="21"/>
      <c r="E30">
        <f t="shared" si="0"/>
        <v>79149.57246869347</v>
      </c>
      <c r="F30" s="18">
        <f t="shared" si="3"/>
        <v>79150</v>
      </c>
      <c r="G30">
        <f t="shared" si="1"/>
        <v>-0.10303000000567408</v>
      </c>
      <c r="I30">
        <f t="shared" si="4"/>
        <v>-0.10303000000567408</v>
      </c>
      <c r="O30">
        <f t="shared" si="5"/>
        <v>-8.249913296882716E-2</v>
      </c>
      <c r="Q30" s="2">
        <f t="shared" si="2"/>
        <v>32018.103999999999</v>
      </c>
      <c r="AA30">
        <v>5</v>
      </c>
      <c r="AC30" t="s">
        <v>32</v>
      </c>
      <c r="AF30" t="s">
        <v>34</v>
      </c>
    </row>
    <row r="31" spans="1:32">
      <c r="A31" t="s">
        <v>41</v>
      </c>
      <c r="B31" s="6"/>
      <c r="C31" s="22">
        <v>47111.345999999998</v>
      </c>
      <c r="D31" s="21"/>
      <c r="E31">
        <f t="shared" si="0"/>
        <v>79459.720434444491</v>
      </c>
      <c r="F31" s="18">
        <f t="shared" si="3"/>
        <v>79460</v>
      </c>
      <c r="G31">
        <f t="shared" si="1"/>
        <v>-6.7372000004979782E-2</v>
      </c>
      <c r="I31">
        <f t="shared" si="4"/>
        <v>-6.7372000004979782E-2</v>
      </c>
      <c r="O31">
        <f t="shared" si="5"/>
        <v>-8.0116725102954978E-2</v>
      </c>
      <c r="Q31" s="2">
        <f t="shared" si="2"/>
        <v>32092.845999999998</v>
      </c>
      <c r="AA31">
        <v>4</v>
      </c>
      <c r="AC31" t="s">
        <v>32</v>
      </c>
      <c r="AF31" t="s">
        <v>34</v>
      </c>
    </row>
    <row r="32" spans="1:32">
      <c r="A32" t="s">
        <v>42</v>
      </c>
      <c r="B32" s="6" t="s">
        <v>49</v>
      </c>
      <c r="C32" s="22">
        <v>47353.512000000002</v>
      </c>
      <c r="D32" s="21"/>
      <c r="E32">
        <f t="shared" si="0"/>
        <v>80464.607810672882</v>
      </c>
      <c r="F32" s="18">
        <f t="shared" si="3"/>
        <v>80465</v>
      </c>
      <c r="G32">
        <f t="shared" si="1"/>
        <v>-9.4513000003644265E-2</v>
      </c>
      <c r="I32">
        <f t="shared" si="4"/>
        <v>-9.4513000003644265E-2</v>
      </c>
      <c r="O32">
        <f t="shared" si="5"/>
        <v>-7.239311250553071E-2</v>
      </c>
      <c r="Q32" s="2">
        <f t="shared" si="2"/>
        <v>32335.012000000002</v>
      </c>
      <c r="AA32">
        <v>8</v>
      </c>
      <c r="AC32" t="s">
        <v>32</v>
      </c>
      <c r="AF32" t="s">
        <v>34</v>
      </c>
    </row>
    <row r="33" spans="1:32">
      <c r="A33" t="s">
        <v>43</v>
      </c>
      <c r="B33" s="6"/>
      <c r="C33" s="22">
        <v>47555.25</v>
      </c>
      <c r="D33" s="21"/>
      <c r="E33">
        <f t="shared" si="0"/>
        <v>81301.735935618417</v>
      </c>
      <c r="F33" s="18">
        <f t="shared" si="3"/>
        <v>81302</v>
      </c>
      <c r="G33">
        <f t="shared" si="1"/>
        <v>-6.3636400001996662E-2</v>
      </c>
      <c r="I33">
        <f t="shared" si="4"/>
        <v>-6.3636400001996662E-2</v>
      </c>
      <c r="O33">
        <f t="shared" si="5"/>
        <v>-6.5960611267675828E-2</v>
      </c>
      <c r="Q33" s="2">
        <f t="shared" si="2"/>
        <v>32536.75</v>
      </c>
      <c r="AA33">
        <v>5</v>
      </c>
      <c r="AC33" t="s">
        <v>32</v>
      </c>
      <c r="AF33" t="s">
        <v>34</v>
      </c>
    </row>
    <row r="34" spans="1:32">
      <c r="A34" t="s">
        <v>44</v>
      </c>
      <c r="B34" s="6"/>
      <c r="C34" s="22">
        <v>47750.468000000001</v>
      </c>
      <c r="D34" s="21"/>
      <c r="E34">
        <f t="shared" si="0"/>
        <v>82111.808793957534</v>
      </c>
      <c r="F34">
        <f>ROUND(2*E34,0)/2</f>
        <v>82112</v>
      </c>
      <c r="G34">
        <f t="shared" si="1"/>
        <v>-4.6078400002443232E-2</v>
      </c>
      <c r="I34">
        <f t="shared" si="4"/>
        <v>-4.6078400002443232E-2</v>
      </c>
      <c r="O34">
        <f t="shared" si="5"/>
        <v>-5.973561006975181E-2</v>
      </c>
      <c r="Q34" s="2">
        <f t="shared" si="2"/>
        <v>32731.968000000001</v>
      </c>
      <c r="AA34">
        <v>7</v>
      </c>
      <c r="AC34" t="s">
        <v>32</v>
      </c>
      <c r="AF34" t="s">
        <v>34</v>
      </c>
    </row>
    <row r="35" spans="1:32">
      <c r="A35" t="s">
        <v>45</v>
      </c>
      <c r="B35" s="6"/>
      <c r="C35" s="22">
        <v>47890.222000000002</v>
      </c>
      <c r="D35" s="21"/>
      <c r="E35">
        <f t="shared" si="0"/>
        <v>82691.729304588356</v>
      </c>
      <c r="F35" s="18">
        <f>ROUND(2*E35,0)/2+0.5</f>
        <v>82692</v>
      </c>
      <c r="G35">
        <f t="shared" si="1"/>
        <v>-6.5234400004555937E-2</v>
      </c>
      <c r="I35">
        <f t="shared" si="4"/>
        <v>-6.5234400004555937E-2</v>
      </c>
      <c r="O35">
        <f t="shared" si="5"/>
        <v>-5.5278201804571658E-2</v>
      </c>
      <c r="Q35" s="2">
        <f t="shared" si="2"/>
        <v>32871.722000000002</v>
      </c>
      <c r="AA35">
        <v>4</v>
      </c>
      <c r="AC35" t="s">
        <v>32</v>
      </c>
      <c r="AF35" t="s">
        <v>34</v>
      </c>
    </row>
    <row r="36" spans="1:32">
      <c r="A36" t="s">
        <v>48</v>
      </c>
      <c r="B36" s="6"/>
      <c r="C36" s="22">
        <v>50723.26</v>
      </c>
      <c r="D36" s="21">
        <v>6.0000000000000001E-3</v>
      </c>
      <c r="E36">
        <f t="shared" si="0"/>
        <v>94447.649303990809</v>
      </c>
      <c r="F36">
        <f>ROUND(2*E36,0)/2</f>
        <v>94447.5</v>
      </c>
      <c r="G36">
        <f t="shared" si="1"/>
        <v>3.5980499997094739E-2</v>
      </c>
      <c r="I36">
        <f t="shared" si="4"/>
        <v>3.5980499997094739E-2</v>
      </c>
      <c r="O36">
        <f t="shared" si="5"/>
        <v>3.5065010025300158E-2</v>
      </c>
      <c r="Q36" s="2">
        <f t="shared" si="2"/>
        <v>35704.76</v>
      </c>
      <c r="AA36">
        <v>23</v>
      </c>
      <c r="AC36" t="s">
        <v>46</v>
      </c>
      <c r="AD36" t="s">
        <v>47</v>
      </c>
      <c r="AF36" t="s">
        <v>34</v>
      </c>
    </row>
    <row r="37" spans="1:32">
      <c r="A37" t="s">
        <v>48</v>
      </c>
      <c r="B37" s="6"/>
      <c r="C37" s="22">
        <v>50747.357600000003</v>
      </c>
      <c r="D37" s="21">
        <v>1.1999999999999999E-3</v>
      </c>
      <c r="E37">
        <f t="shared" si="0"/>
        <v>94547.644241502276</v>
      </c>
      <c r="F37">
        <f>ROUND(2*E37,0)/2</f>
        <v>94547.5</v>
      </c>
      <c r="G37">
        <f t="shared" si="1"/>
        <v>3.4760499998810701E-2</v>
      </c>
      <c r="I37">
        <f t="shared" si="4"/>
        <v>3.4760499998810701E-2</v>
      </c>
      <c r="O37">
        <f t="shared" si="5"/>
        <v>3.5833528691710526E-2</v>
      </c>
      <c r="Q37" s="2">
        <f t="shared" si="2"/>
        <v>35728.857600000003</v>
      </c>
      <c r="AA37">
        <v>46</v>
      </c>
      <c r="AC37" t="s">
        <v>46</v>
      </c>
      <c r="AD37" t="s">
        <v>47</v>
      </c>
      <c r="AF37" t="s">
        <v>34</v>
      </c>
    </row>
    <row r="38" spans="1:32">
      <c r="A38" t="s">
        <v>48</v>
      </c>
      <c r="B38" s="6" t="s">
        <v>49</v>
      </c>
      <c r="C38" s="22">
        <v>50747.600200000001</v>
      </c>
      <c r="D38" s="21">
        <v>1.1000000000000001E-3</v>
      </c>
      <c r="E38">
        <f t="shared" si="0"/>
        <v>94548.650929796553</v>
      </c>
      <c r="F38">
        <f>ROUND(2*E38,0)/2</f>
        <v>94548.5</v>
      </c>
      <c r="G38">
        <f t="shared" si="1"/>
        <v>3.637229999731062E-2</v>
      </c>
      <c r="I38">
        <f t="shared" si="4"/>
        <v>3.637229999731062E-2</v>
      </c>
      <c r="O38">
        <f t="shared" si="5"/>
        <v>3.5841213878374578E-2</v>
      </c>
      <c r="Q38" s="2">
        <f t="shared" si="2"/>
        <v>35729.100200000001</v>
      </c>
      <c r="AA38">
        <v>32</v>
      </c>
      <c r="AC38" t="s">
        <v>46</v>
      </c>
      <c r="AD38" t="s">
        <v>47</v>
      </c>
      <c r="AF38" t="s">
        <v>34</v>
      </c>
    </row>
    <row r="39" spans="1:32">
      <c r="A39" s="16" t="s">
        <v>58</v>
      </c>
      <c r="B39" s="6" t="s">
        <v>49</v>
      </c>
      <c r="C39" s="23">
        <v>52931.500999999997</v>
      </c>
      <c r="D39" s="23">
        <v>6.9999999999999999E-4</v>
      </c>
      <c r="E39">
        <f t="shared" si="0"/>
        <v>103610.92368837974</v>
      </c>
      <c r="F39" s="15">
        <f t="shared" ref="F39:F44" si="6">ROUND(2*E39,0)/2-0.5</f>
        <v>103610.5</v>
      </c>
      <c r="G39">
        <f t="shared" si="1"/>
        <v>0.10210389999701874</v>
      </c>
      <c r="J39">
        <f t="shared" ref="J39:J44" si="7">+G39</f>
        <v>0.10210389999701874</v>
      </c>
      <c r="O39">
        <f t="shared" si="5"/>
        <v>0.10548437542848288</v>
      </c>
      <c r="Q39" s="2">
        <f t="shared" si="2"/>
        <v>37913.000999999997</v>
      </c>
    </row>
    <row r="40" spans="1:32">
      <c r="A40" s="13" t="s">
        <v>51</v>
      </c>
      <c r="B40" s="6" t="s">
        <v>49</v>
      </c>
      <c r="C40" s="21">
        <v>52964.28</v>
      </c>
      <c r="D40" s="23">
        <v>2E-3</v>
      </c>
      <c r="E40">
        <f t="shared" si="0"/>
        <v>103746.94279636926</v>
      </c>
      <c r="F40" s="15">
        <f t="shared" si="6"/>
        <v>103746.5</v>
      </c>
      <c r="G40">
        <f t="shared" si="1"/>
        <v>0.10670869999739807</v>
      </c>
      <c r="J40">
        <f t="shared" si="7"/>
        <v>0.10670869999739807</v>
      </c>
      <c r="O40">
        <f t="shared" si="5"/>
        <v>0.10652956081480103</v>
      </c>
      <c r="Q40" s="2">
        <f t="shared" si="2"/>
        <v>37945.78</v>
      </c>
    </row>
    <row r="41" spans="1:32">
      <c r="A41" s="25" t="s">
        <v>70</v>
      </c>
      <c r="B41" s="26" t="s">
        <v>49</v>
      </c>
      <c r="C41" s="27">
        <v>53256.610099999998</v>
      </c>
      <c r="D41" s="27">
        <v>5.9999999999999995E-4</v>
      </c>
      <c r="E41">
        <f>+(C41-C$7)/C$8</f>
        <v>104959.99015719439</v>
      </c>
      <c r="F41" s="15">
        <f t="shared" si="6"/>
        <v>104959.5</v>
      </c>
      <c r="G41">
        <f>+C41-(C$7+F41*C$8)</f>
        <v>0.118122099993343</v>
      </c>
      <c r="J41">
        <f t="shared" si="7"/>
        <v>0.118122099993343</v>
      </c>
      <c r="O41">
        <f>+C$11+C$12*F41</f>
        <v>0.11585169223835889</v>
      </c>
      <c r="Q41" s="2">
        <f>+C41-15018.5</f>
        <v>38238.110099999998</v>
      </c>
    </row>
    <row r="42" spans="1:32">
      <c r="A42" s="25" t="s">
        <v>71</v>
      </c>
      <c r="B42" s="26" t="s">
        <v>72</v>
      </c>
      <c r="C42" s="21">
        <v>54019.602500000001</v>
      </c>
      <c r="D42" s="21">
        <v>1.1000000000000001E-3</v>
      </c>
      <c r="E42">
        <f>+(C42-C$7)/C$8</f>
        <v>108126.08874625395</v>
      </c>
      <c r="F42" s="15">
        <f t="shared" si="6"/>
        <v>108125.5</v>
      </c>
      <c r="G42">
        <f>+C42-(C$7+F42*C$8)</f>
        <v>0.14188089999515796</v>
      </c>
      <c r="J42">
        <f t="shared" si="7"/>
        <v>0.14188089999515796</v>
      </c>
      <c r="O42">
        <f>+C$11+C$12*F42</f>
        <v>0.14018299321691141</v>
      </c>
      <c r="Q42" s="2">
        <f>+C42-15018.5</f>
        <v>39001.102500000001</v>
      </c>
    </row>
    <row r="43" spans="1:32">
      <c r="A43" s="25" t="s">
        <v>71</v>
      </c>
      <c r="B43" s="6" t="s">
        <v>49</v>
      </c>
      <c r="C43" s="21">
        <v>54034.300799999997</v>
      </c>
      <c r="D43" s="21">
        <v>1E-3</v>
      </c>
      <c r="E43">
        <f>+(C43-C$7)/C$8</f>
        <v>108187.0805292541</v>
      </c>
      <c r="F43" s="15">
        <f t="shared" si="6"/>
        <v>108186.5</v>
      </c>
      <c r="G43">
        <f>+C43-(C$7+F43*C$8)</f>
        <v>0.13990069999272237</v>
      </c>
      <c r="J43">
        <f t="shared" si="7"/>
        <v>0.13990069999272237</v>
      </c>
      <c r="O43">
        <f>+C$11+C$12*F43</f>
        <v>0.14065178960342173</v>
      </c>
      <c r="Q43" s="2">
        <f>+C43-15018.5</f>
        <v>39015.800799999997</v>
      </c>
    </row>
    <row r="44" spans="1:32">
      <c r="A44" s="25" t="s">
        <v>71</v>
      </c>
      <c r="B44" s="26" t="s">
        <v>72</v>
      </c>
      <c r="C44" s="21">
        <v>54034.542000000001</v>
      </c>
      <c r="D44" s="21">
        <v>3.0999999999999999E-3</v>
      </c>
      <c r="E44">
        <f>+(C44-C$7)/C$8</f>
        <v>108188.08140813533</v>
      </c>
      <c r="F44" s="15">
        <f t="shared" si="6"/>
        <v>108187.5</v>
      </c>
      <c r="G44">
        <f>+C44-(C$7+F44*C$8)</f>
        <v>0.14011249999748543</v>
      </c>
      <c r="J44">
        <f t="shared" si="7"/>
        <v>0.14011249999748543</v>
      </c>
      <c r="O44">
        <f>+C$11+C$12*F44</f>
        <v>0.14065947479008578</v>
      </c>
      <c r="Q44" s="2">
        <f>+C44-15018.5</f>
        <v>39016.042000000001</v>
      </c>
    </row>
    <row r="45" spans="1:32">
      <c r="D45" s="6"/>
    </row>
    <row r="46" spans="1:32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7.71093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2" t="s">
        <v>50</v>
      </c>
    </row>
    <row r="2" spans="1:4">
      <c r="A2" t="s">
        <v>27</v>
      </c>
      <c r="B2" t="s">
        <v>56</v>
      </c>
      <c r="C2" s="8" t="s">
        <v>57</v>
      </c>
    </row>
    <row r="4" spans="1:4">
      <c r="A4" s="8" t="s">
        <v>1</v>
      </c>
      <c r="C4" s="3">
        <v>27962.491000000002</v>
      </c>
      <c r="D4" s="4">
        <v>0.48197640000000003</v>
      </c>
    </row>
    <row r="6" spans="1:4">
      <c r="A6" s="8" t="s">
        <v>2</v>
      </c>
    </row>
    <row r="7" spans="1:4">
      <c r="A7" t="s">
        <v>3</v>
      </c>
      <c r="C7">
        <f>+C4</f>
        <v>27962.491000000002</v>
      </c>
    </row>
    <row r="8" spans="1:4">
      <c r="A8" t="s">
        <v>4</v>
      </c>
      <c r="C8">
        <f>+D4</f>
        <v>0.48197640000000003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-6.6937412249394063E-2</v>
      </c>
      <c r="D11" s="6"/>
    </row>
    <row r="12" spans="1:4">
      <c r="A12" t="s">
        <v>18</v>
      </c>
      <c r="C12">
        <f>SLOPE(G21:G993,F21:F993)</f>
        <v>5.0820181700811181E-7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v>50747.357600000003</v>
      </c>
    </row>
    <row r="16" spans="1:4">
      <c r="A16" s="8" t="s">
        <v>5</v>
      </c>
      <c r="C16">
        <f>+C8+C12</f>
        <v>0.48197690820181704</v>
      </c>
    </row>
    <row r="17" spans="1:32" ht="13.5" thickBot="1"/>
    <row r="18" spans="1:32">
      <c r="A18" s="8" t="s">
        <v>6</v>
      </c>
      <c r="C18" s="3">
        <f>+C15</f>
        <v>50747.357600000003</v>
      </c>
      <c r="D18" s="4">
        <f>+C16</f>
        <v>0.48197690820181704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52</v>
      </c>
      <c r="J20" s="10" t="s">
        <v>53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 s="21">
        <v>27962.491000000002</v>
      </c>
      <c r="D21" s="21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-6.6937412249394063E-2</v>
      </c>
      <c r="Q21" s="2">
        <f>+C21-15018.5</f>
        <v>12943.991000000002</v>
      </c>
    </row>
    <row r="22" spans="1:32">
      <c r="A22" t="s">
        <v>33</v>
      </c>
      <c r="B22" s="6"/>
      <c r="C22" s="22">
        <v>45946.360999999997</v>
      </c>
      <c r="D22" s="21"/>
      <c r="E22">
        <f t="shared" ref="E22:E38" si="0">+(C22-C$7)/C$8</f>
        <v>37312.760541802447</v>
      </c>
      <c r="F22">
        <f t="shared" ref="F22:F44" si="1">ROUND(2*E22,0)/2</f>
        <v>37313</v>
      </c>
      <c r="G22">
        <f t="shared" ref="G22:G38" si="2">+C22-(C$7+F22*C$8)</f>
        <v>-0.1154132000010577</v>
      </c>
      <c r="I22">
        <f t="shared" ref="I22:I38" si="3">+G22</f>
        <v>-0.1154132000010577</v>
      </c>
      <c r="O22">
        <f t="shared" ref="O22:O38" si="4">+C$11+C$12*F22</f>
        <v>-4.797487785137039E-2</v>
      </c>
      <c r="Q22" s="2">
        <f t="shared" ref="Q22:Q38" si="5">+C22-15018.5</f>
        <v>30927.860999999997</v>
      </c>
      <c r="AA22">
        <v>6</v>
      </c>
      <c r="AC22" t="s">
        <v>32</v>
      </c>
      <c r="AF22" t="s">
        <v>34</v>
      </c>
    </row>
    <row r="23" spans="1:32">
      <c r="A23" t="s">
        <v>33</v>
      </c>
      <c r="B23" s="6" t="s">
        <v>49</v>
      </c>
      <c r="C23" s="22">
        <v>45946.608999999997</v>
      </c>
      <c r="D23" s="21"/>
      <c r="E23">
        <f t="shared" si="0"/>
        <v>37313.27508981766</v>
      </c>
      <c r="F23">
        <f t="shared" si="1"/>
        <v>37313.5</v>
      </c>
      <c r="G23">
        <f t="shared" si="2"/>
        <v>-0.10840140000800602</v>
      </c>
      <c r="I23">
        <f t="shared" si="3"/>
        <v>-0.10840140000800602</v>
      </c>
      <c r="O23">
        <f t="shared" si="4"/>
        <v>-4.7974623750461881E-2</v>
      </c>
      <c r="Q23" s="2">
        <f t="shared" si="5"/>
        <v>30928.108999999997</v>
      </c>
      <c r="AA23">
        <v>7</v>
      </c>
      <c r="AC23" t="s">
        <v>32</v>
      </c>
      <c r="AF23" t="s">
        <v>34</v>
      </c>
    </row>
    <row r="24" spans="1:32">
      <c r="A24" t="s">
        <v>33</v>
      </c>
      <c r="B24" s="6"/>
      <c r="C24" s="22">
        <v>45998.409</v>
      </c>
      <c r="D24" s="21"/>
      <c r="E24">
        <f t="shared" si="0"/>
        <v>37420.749231705115</v>
      </c>
      <c r="F24">
        <f t="shared" si="1"/>
        <v>37420.5</v>
      </c>
      <c r="G24">
        <f t="shared" si="2"/>
        <v>0.12012379999214318</v>
      </c>
      <c r="I24">
        <f t="shared" si="3"/>
        <v>0.12012379999214318</v>
      </c>
      <c r="O24">
        <f t="shared" si="4"/>
        <v>-4.7920246156042012E-2</v>
      </c>
      <c r="Q24" s="2">
        <f t="shared" si="5"/>
        <v>30979.909</v>
      </c>
      <c r="AA24">
        <v>6</v>
      </c>
      <c r="AC24" t="s">
        <v>32</v>
      </c>
      <c r="AF24" t="s">
        <v>34</v>
      </c>
    </row>
    <row r="25" spans="1:32">
      <c r="A25" t="s">
        <v>35</v>
      </c>
      <c r="B25" s="6"/>
      <c r="C25" s="22">
        <v>46039.385999999999</v>
      </c>
      <c r="D25" s="21"/>
      <c r="E25">
        <f t="shared" si="0"/>
        <v>37505.767917267309</v>
      </c>
      <c r="F25">
        <f t="shared" si="1"/>
        <v>37506</v>
      </c>
      <c r="G25">
        <f t="shared" si="2"/>
        <v>-0.11185840000689495</v>
      </c>
      <c r="I25">
        <f t="shared" si="3"/>
        <v>-0.11185840000689495</v>
      </c>
      <c r="O25">
        <f t="shared" si="4"/>
        <v>-4.7876794900687816E-2</v>
      </c>
      <c r="Q25" s="2">
        <f t="shared" si="5"/>
        <v>31020.885999999999</v>
      </c>
      <c r="AA25">
        <v>6</v>
      </c>
      <c r="AC25" t="s">
        <v>32</v>
      </c>
      <c r="AF25" t="s">
        <v>34</v>
      </c>
    </row>
    <row r="26" spans="1:32">
      <c r="A26" t="s">
        <v>36</v>
      </c>
      <c r="B26" s="6" t="s">
        <v>49</v>
      </c>
      <c r="C26" s="22">
        <v>46255.542999999998</v>
      </c>
      <c r="D26" s="21"/>
      <c r="E26">
        <f t="shared" si="0"/>
        <v>37954.248382285929</v>
      </c>
      <c r="F26">
        <f t="shared" si="1"/>
        <v>37954</v>
      </c>
      <c r="G26">
        <f t="shared" si="2"/>
        <v>0.11971439999615541</v>
      </c>
      <c r="I26">
        <f t="shared" si="3"/>
        <v>0.11971439999615541</v>
      </c>
      <c r="O26">
        <f t="shared" si="4"/>
        <v>-4.7649120486668188E-2</v>
      </c>
      <c r="Q26" s="2">
        <f t="shared" si="5"/>
        <v>31237.042999999998</v>
      </c>
      <c r="AA26">
        <v>8</v>
      </c>
      <c r="AC26" t="s">
        <v>32</v>
      </c>
      <c r="AF26" t="s">
        <v>34</v>
      </c>
    </row>
    <row r="27" spans="1:32">
      <c r="A27" t="s">
        <v>37</v>
      </c>
      <c r="B27" s="6" t="s">
        <v>49</v>
      </c>
      <c r="C27" s="22">
        <v>46298.449000000001</v>
      </c>
      <c r="D27" s="21"/>
      <c r="E27">
        <f t="shared" si="0"/>
        <v>38043.269338498729</v>
      </c>
      <c r="F27">
        <f t="shared" si="1"/>
        <v>38043.5</v>
      </c>
      <c r="G27">
        <f t="shared" si="2"/>
        <v>-0.11117340000055265</v>
      </c>
      <c r="I27">
        <f t="shared" si="3"/>
        <v>-0.11117340000055265</v>
      </c>
      <c r="O27">
        <f t="shared" si="4"/>
        <v>-4.7603636424045963E-2</v>
      </c>
      <c r="Q27" s="2">
        <f t="shared" si="5"/>
        <v>31279.949000000001</v>
      </c>
      <c r="AA27">
        <v>6</v>
      </c>
      <c r="AC27" t="s">
        <v>32</v>
      </c>
      <c r="AF27" t="s">
        <v>34</v>
      </c>
    </row>
    <row r="28" spans="1:32">
      <c r="A28" t="s">
        <v>38</v>
      </c>
      <c r="B28" s="6" t="s">
        <v>49</v>
      </c>
      <c r="C28" s="22">
        <v>46433.394</v>
      </c>
      <c r="D28" s="21"/>
      <c r="E28">
        <f t="shared" si="0"/>
        <v>38323.251926857825</v>
      </c>
      <c r="F28">
        <f t="shared" si="1"/>
        <v>38323.5</v>
      </c>
      <c r="G28">
        <f t="shared" si="2"/>
        <v>-0.11956540000392124</v>
      </c>
      <c r="I28">
        <f t="shared" si="3"/>
        <v>-0.11956540000392124</v>
      </c>
      <c r="O28">
        <f t="shared" si="4"/>
        <v>-4.7461339915283687E-2</v>
      </c>
      <c r="Q28" s="2">
        <f t="shared" si="5"/>
        <v>31414.894</v>
      </c>
      <c r="AA28">
        <v>6</v>
      </c>
      <c r="AC28" t="s">
        <v>32</v>
      </c>
      <c r="AF28" t="s">
        <v>34</v>
      </c>
    </row>
    <row r="29" spans="1:32">
      <c r="A29" t="s">
        <v>39</v>
      </c>
      <c r="B29" s="6" t="s">
        <v>49</v>
      </c>
      <c r="C29" s="22">
        <v>46657.531999999999</v>
      </c>
      <c r="D29" s="21"/>
      <c r="E29">
        <f t="shared" si="0"/>
        <v>38788.291293930568</v>
      </c>
      <c r="F29">
        <f t="shared" si="1"/>
        <v>38788.5</v>
      </c>
      <c r="G29">
        <f t="shared" si="2"/>
        <v>-0.10059140000521438</v>
      </c>
      <c r="I29">
        <f t="shared" si="3"/>
        <v>-0.10059140000521438</v>
      </c>
      <c r="O29">
        <f t="shared" si="4"/>
        <v>-4.7225026070374918E-2</v>
      </c>
      <c r="Q29" s="2">
        <f t="shared" si="5"/>
        <v>31639.031999999999</v>
      </c>
      <c r="AA29">
        <v>7</v>
      </c>
      <c r="AC29" t="s">
        <v>32</v>
      </c>
      <c r="AF29" t="s">
        <v>34</v>
      </c>
    </row>
    <row r="30" spans="1:32">
      <c r="A30" t="s">
        <v>40</v>
      </c>
      <c r="B30" s="6"/>
      <c r="C30" s="22">
        <v>47036.603999999999</v>
      </c>
      <c r="D30" s="21"/>
      <c r="E30">
        <f t="shared" si="0"/>
        <v>39574.786234346735</v>
      </c>
      <c r="F30">
        <f t="shared" si="1"/>
        <v>39575</v>
      </c>
      <c r="G30">
        <f t="shared" si="2"/>
        <v>-0.10303000000567408</v>
      </c>
      <c r="I30">
        <f t="shared" si="3"/>
        <v>-0.10303000000567408</v>
      </c>
      <c r="O30">
        <f t="shared" si="4"/>
        <v>-4.6825325341298039E-2</v>
      </c>
      <c r="Q30" s="2">
        <f t="shared" si="5"/>
        <v>32018.103999999999</v>
      </c>
      <c r="AA30">
        <v>5</v>
      </c>
      <c r="AC30" t="s">
        <v>32</v>
      </c>
      <c r="AF30" t="s">
        <v>34</v>
      </c>
    </row>
    <row r="31" spans="1:32">
      <c r="A31" t="s">
        <v>41</v>
      </c>
      <c r="B31" s="6"/>
      <c r="C31" s="22">
        <v>47111.345999999998</v>
      </c>
      <c r="D31" s="21"/>
      <c r="E31">
        <f t="shared" si="0"/>
        <v>39729.860217222245</v>
      </c>
      <c r="F31">
        <f t="shared" si="1"/>
        <v>39730</v>
      </c>
      <c r="G31">
        <f t="shared" si="2"/>
        <v>-6.7372000004979782E-2</v>
      </c>
      <c r="I31">
        <f t="shared" si="3"/>
        <v>-6.7372000004979782E-2</v>
      </c>
      <c r="O31">
        <f t="shared" si="4"/>
        <v>-4.6746554059661785E-2</v>
      </c>
      <c r="Q31" s="2">
        <f t="shared" si="5"/>
        <v>32092.845999999998</v>
      </c>
      <c r="AA31">
        <v>4</v>
      </c>
      <c r="AC31" t="s">
        <v>32</v>
      </c>
      <c r="AF31" t="s">
        <v>34</v>
      </c>
    </row>
    <row r="32" spans="1:32">
      <c r="A32" t="s">
        <v>42</v>
      </c>
      <c r="B32" s="6" t="s">
        <v>49</v>
      </c>
      <c r="C32" s="22">
        <v>47353.512000000002</v>
      </c>
      <c r="D32" s="21"/>
      <c r="E32">
        <f t="shared" si="0"/>
        <v>40232.303905336441</v>
      </c>
      <c r="F32">
        <f t="shared" si="1"/>
        <v>40232.5</v>
      </c>
      <c r="G32">
        <f t="shared" si="2"/>
        <v>-9.4513000003644265E-2</v>
      </c>
      <c r="I32">
        <f t="shared" si="3"/>
        <v>-9.4513000003644265E-2</v>
      </c>
      <c r="O32">
        <f t="shared" si="4"/>
        <v>-4.6491182646615205E-2</v>
      </c>
      <c r="Q32" s="2">
        <f t="shared" si="5"/>
        <v>32335.012000000002</v>
      </c>
      <c r="AA32">
        <v>8</v>
      </c>
      <c r="AC32" t="s">
        <v>32</v>
      </c>
      <c r="AF32" t="s">
        <v>34</v>
      </c>
    </row>
    <row r="33" spans="1:32">
      <c r="A33" t="s">
        <v>43</v>
      </c>
      <c r="B33" s="6"/>
      <c r="C33" s="22">
        <v>47555.25</v>
      </c>
      <c r="D33" s="21"/>
      <c r="E33">
        <f t="shared" si="0"/>
        <v>40650.867967809208</v>
      </c>
      <c r="F33">
        <f t="shared" si="1"/>
        <v>40651</v>
      </c>
      <c r="G33">
        <f t="shared" si="2"/>
        <v>-6.3636400001996662E-2</v>
      </c>
      <c r="I33">
        <f t="shared" si="3"/>
        <v>-6.3636400001996662E-2</v>
      </c>
      <c r="O33">
        <f t="shared" si="4"/>
        <v>-4.6278500186197308E-2</v>
      </c>
      <c r="Q33" s="2">
        <f t="shared" si="5"/>
        <v>32536.75</v>
      </c>
      <c r="AA33">
        <v>5</v>
      </c>
      <c r="AC33" t="s">
        <v>32</v>
      </c>
      <c r="AF33" t="s">
        <v>34</v>
      </c>
    </row>
    <row r="34" spans="1:32">
      <c r="A34" t="s">
        <v>44</v>
      </c>
      <c r="B34" s="6"/>
      <c r="C34" s="22">
        <v>47750.468000000001</v>
      </c>
      <c r="D34" s="21"/>
      <c r="E34">
        <f t="shared" si="0"/>
        <v>41055.904396978767</v>
      </c>
      <c r="F34">
        <f t="shared" si="1"/>
        <v>41056</v>
      </c>
      <c r="G34">
        <f t="shared" si="2"/>
        <v>-4.6078400002443232E-2</v>
      </c>
      <c r="I34">
        <f t="shared" si="3"/>
        <v>-4.6078400002443232E-2</v>
      </c>
      <c r="O34">
        <f t="shared" si="4"/>
        <v>-4.6072678450309025E-2</v>
      </c>
      <c r="Q34" s="2">
        <f t="shared" si="5"/>
        <v>32731.968000000001</v>
      </c>
      <c r="AA34">
        <v>7</v>
      </c>
      <c r="AC34" t="s">
        <v>32</v>
      </c>
      <c r="AF34" t="s">
        <v>34</v>
      </c>
    </row>
    <row r="35" spans="1:32">
      <c r="A35" t="s">
        <v>45</v>
      </c>
      <c r="B35" s="6"/>
      <c r="C35" s="22">
        <v>47890.222000000002</v>
      </c>
      <c r="D35" s="21"/>
      <c r="E35">
        <f t="shared" si="0"/>
        <v>41345.864652294178</v>
      </c>
      <c r="F35">
        <f t="shared" si="1"/>
        <v>41346</v>
      </c>
      <c r="G35">
        <f t="shared" si="2"/>
        <v>-6.5234400004555937E-2</v>
      </c>
      <c r="I35">
        <f t="shared" si="3"/>
        <v>-6.5234400004555937E-2</v>
      </c>
      <c r="O35">
        <f t="shared" si="4"/>
        <v>-4.592529992337667E-2</v>
      </c>
      <c r="Q35" s="2">
        <f t="shared" si="5"/>
        <v>32871.722000000002</v>
      </c>
      <c r="AA35">
        <v>4</v>
      </c>
      <c r="AC35" t="s">
        <v>32</v>
      </c>
      <c r="AF35" t="s">
        <v>34</v>
      </c>
    </row>
    <row r="36" spans="1:32">
      <c r="A36" t="s">
        <v>48</v>
      </c>
      <c r="B36" s="6"/>
      <c r="C36" s="22">
        <v>50723.26</v>
      </c>
      <c r="D36" s="21">
        <v>6.0000000000000001E-3</v>
      </c>
      <c r="E36">
        <f t="shared" si="0"/>
        <v>47223.824651995405</v>
      </c>
      <c r="F36">
        <f t="shared" si="1"/>
        <v>47224</v>
      </c>
      <c r="G36">
        <f t="shared" si="2"/>
        <v>-8.4513600006175693E-2</v>
      </c>
      <c r="I36">
        <f t="shared" si="3"/>
        <v>-8.4513600006175693E-2</v>
      </c>
      <c r="O36">
        <f t="shared" si="4"/>
        <v>-4.293808964300299E-2</v>
      </c>
      <c r="Q36" s="2">
        <f t="shared" si="5"/>
        <v>35704.76</v>
      </c>
      <c r="AA36">
        <v>23</v>
      </c>
      <c r="AC36" t="s">
        <v>46</v>
      </c>
      <c r="AD36" t="s">
        <v>47</v>
      </c>
      <c r="AF36" t="s">
        <v>34</v>
      </c>
    </row>
    <row r="37" spans="1:32">
      <c r="A37" t="s">
        <v>48</v>
      </c>
      <c r="B37" s="6"/>
      <c r="C37" s="22">
        <v>50747.357600000003</v>
      </c>
      <c r="D37" s="21">
        <v>1.1999999999999999E-3</v>
      </c>
      <c r="E37">
        <f t="shared" si="0"/>
        <v>47273.822120751138</v>
      </c>
      <c r="F37">
        <f t="shared" si="1"/>
        <v>47274</v>
      </c>
      <c r="G37">
        <f t="shared" si="2"/>
        <v>-8.5733600004459731E-2</v>
      </c>
      <c r="I37">
        <f t="shared" si="3"/>
        <v>-8.5733600004459731E-2</v>
      </c>
      <c r="O37">
        <f t="shared" si="4"/>
        <v>-4.2912679552152583E-2</v>
      </c>
      <c r="Q37" s="2">
        <f t="shared" si="5"/>
        <v>35728.857600000003</v>
      </c>
      <c r="AA37">
        <v>46</v>
      </c>
      <c r="AC37" t="s">
        <v>46</v>
      </c>
      <c r="AD37" t="s">
        <v>47</v>
      </c>
      <c r="AF37" t="s">
        <v>34</v>
      </c>
    </row>
    <row r="38" spans="1:32">
      <c r="A38" t="s">
        <v>48</v>
      </c>
      <c r="B38" s="6" t="s">
        <v>49</v>
      </c>
      <c r="C38" s="22">
        <v>50747.600200000001</v>
      </c>
      <c r="D38" s="21">
        <v>1.1000000000000001E-3</v>
      </c>
      <c r="E38">
        <f t="shared" si="0"/>
        <v>47274.325464898277</v>
      </c>
      <c r="F38">
        <f t="shared" si="1"/>
        <v>47274.5</v>
      </c>
      <c r="G38">
        <f t="shared" si="2"/>
        <v>-8.4121799998683855E-2</v>
      </c>
      <c r="I38">
        <f t="shared" si="3"/>
        <v>-8.4121799998683855E-2</v>
      </c>
      <c r="O38">
        <f t="shared" si="4"/>
        <v>-4.2912425451244081E-2</v>
      </c>
      <c r="Q38" s="2">
        <f t="shared" si="5"/>
        <v>35729.100200000001</v>
      </c>
      <c r="AA38">
        <v>32</v>
      </c>
      <c r="AC38" t="s">
        <v>46</v>
      </c>
      <c r="AD38" t="s">
        <v>47</v>
      </c>
      <c r="AF38" t="s">
        <v>34</v>
      </c>
    </row>
    <row r="39" spans="1:32">
      <c r="A39" s="16" t="s">
        <v>58</v>
      </c>
      <c r="B39" s="6" t="s">
        <v>49</v>
      </c>
      <c r="C39" s="23">
        <v>52931.500999999997</v>
      </c>
      <c r="D39" s="23">
        <v>6.9999999999999999E-4</v>
      </c>
      <c r="E39">
        <f t="shared" ref="E39:E44" si="6">+(C39-C$7)/C$8</f>
        <v>51805.461844189871</v>
      </c>
      <c r="F39">
        <f t="shared" si="1"/>
        <v>51805.5</v>
      </c>
      <c r="G39">
        <f t="shared" ref="G39:G44" si="7">+C39-(C$7+F39*C$8)</f>
        <v>-1.8390200006251689E-2</v>
      </c>
      <c r="J39">
        <f t="shared" ref="J39:J44" si="8">+G39</f>
        <v>-1.8390200006251689E-2</v>
      </c>
      <c r="O39">
        <f t="shared" ref="O39:O44" si="9">+C$11+C$12*F39</f>
        <v>-4.0609763018380325E-2</v>
      </c>
      <c r="Q39" s="2">
        <f t="shared" ref="Q39:Q44" si="10">+C39-15018.5</f>
        <v>37913.000999999997</v>
      </c>
    </row>
    <row r="40" spans="1:32">
      <c r="A40" s="13" t="s">
        <v>51</v>
      </c>
      <c r="B40" s="6" t="s">
        <v>49</v>
      </c>
      <c r="C40" s="21">
        <v>52964.28</v>
      </c>
      <c r="D40" s="23">
        <v>2E-3</v>
      </c>
      <c r="E40">
        <f t="shared" si="6"/>
        <v>51873.471398184629</v>
      </c>
      <c r="F40">
        <f t="shared" si="1"/>
        <v>51873.5</v>
      </c>
      <c r="G40">
        <f t="shared" si="7"/>
        <v>-1.3785400005872361E-2</v>
      </c>
      <c r="J40">
        <f t="shared" si="8"/>
        <v>-1.3785400005872361E-2</v>
      </c>
      <c r="O40">
        <f t="shared" si="9"/>
        <v>-4.057520529482378E-2</v>
      </c>
      <c r="Q40" s="2">
        <f t="shared" si="10"/>
        <v>37945.78</v>
      </c>
    </row>
    <row r="41" spans="1:32">
      <c r="A41" s="25" t="s">
        <v>70</v>
      </c>
      <c r="B41" s="26" t="s">
        <v>49</v>
      </c>
      <c r="C41" s="27">
        <v>53256.610099999998</v>
      </c>
      <c r="D41" s="27">
        <v>5.9999999999999995E-4</v>
      </c>
      <c r="E41">
        <f t="shared" si="6"/>
        <v>52479.995078597196</v>
      </c>
      <c r="F41">
        <f t="shared" si="1"/>
        <v>52480</v>
      </c>
      <c r="G41">
        <f t="shared" si="7"/>
        <v>-2.372000009927433E-3</v>
      </c>
      <c r="J41">
        <f t="shared" si="8"/>
        <v>-2.372000009927433E-3</v>
      </c>
      <c r="O41">
        <f t="shared" si="9"/>
        <v>-4.0266980892808356E-2</v>
      </c>
      <c r="Q41" s="2">
        <f t="shared" si="10"/>
        <v>38238.110099999998</v>
      </c>
    </row>
    <row r="42" spans="1:32">
      <c r="A42" s="25" t="s">
        <v>71</v>
      </c>
      <c r="B42" s="26" t="s">
        <v>72</v>
      </c>
      <c r="C42" s="21">
        <v>54019.602500000001</v>
      </c>
      <c r="D42" s="21">
        <v>1.1000000000000001E-3</v>
      </c>
      <c r="E42">
        <f t="shared" si="6"/>
        <v>54063.044373126977</v>
      </c>
      <c r="F42">
        <f t="shared" si="1"/>
        <v>54063</v>
      </c>
      <c r="G42">
        <f t="shared" si="7"/>
        <v>2.1386799999163486E-2</v>
      </c>
      <c r="J42">
        <f t="shared" si="8"/>
        <v>2.1386799999163486E-2</v>
      </c>
      <c r="O42">
        <f t="shared" si="9"/>
        <v>-3.9462497416484513E-2</v>
      </c>
      <c r="Q42" s="2">
        <f t="shared" si="10"/>
        <v>39001.102500000001</v>
      </c>
    </row>
    <row r="43" spans="1:32">
      <c r="A43" s="25" t="s">
        <v>71</v>
      </c>
      <c r="B43" s="6" t="s">
        <v>49</v>
      </c>
      <c r="C43" s="21">
        <v>54034.300799999997</v>
      </c>
      <c r="D43" s="21">
        <v>1E-3</v>
      </c>
      <c r="E43">
        <f t="shared" si="6"/>
        <v>54093.540264627052</v>
      </c>
      <c r="F43">
        <f t="shared" si="1"/>
        <v>54093.5</v>
      </c>
      <c r="G43">
        <f t="shared" si="7"/>
        <v>1.9406599996727891E-2</v>
      </c>
      <c r="J43">
        <f t="shared" si="8"/>
        <v>1.9406599996727891E-2</v>
      </c>
      <c r="O43">
        <f t="shared" si="9"/>
        <v>-3.9446997261065764E-2</v>
      </c>
      <c r="Q43" s="2">
        <f t="shared" si="10"/>
        <v>39015.800799999997</v>
      </c>
    </row>
    <row r="44" spans="1:32">
      <c r="A44" s="25" t="s">
        <v>71</v>
      </c>
      <c r="B44" s="26" t="s">
        <v>72</v>
      </c>
      <c r="C44" s="21">
        <v>54034.542000000001</v>
      </c>
      <c r="D44" s="21">
        <v>3.0999999999999999E-3</v>
      </c>
      <c r="E44">
        <f t="shared" si="6"/>
        <v>54094.040704067666</v>
      </c>
      <c r="F44">
        <f t="shared" si="1"/>
        <v>54094</v>
      </c>
      <c r="G44">
        <f t="shared" si="7"/>
        <v>1.9618399994214997E-2</v>
      </c>
      <c r="J44">
        <f t="shared" si="8"/>
        <v>1.9618399994214997E-2</v>
      </c>
      <c r="O44">
        <f t="shared" si="9"/>
        <v>-3.9446743160157262E-2</v>
      </c>
      <c r="Q44" s="2">
        <f t="shared" si="10"/>
        <v>39016.042000000001</v>
      </c>
    </row>
    <row r="45" spans="1:32">
      <c r="D45" s="6"/>
    </row>
    <row r="46" spans="1:32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9"/>
  <sheetViews>
    <sheetView workbookViewId="0">
      <selection activeCell="A28" sqref="A28:D48"/>
    </sheetView>
  </sheetViews>
  <sheetFormatPr defaultRowHeight="12.75"/>
  <cols>
    <col min="1" max="1" width="19.7109375" style="21" customWidth="1"/>
    <col min="2" max="2" width="4.42578125" style="13" customWidth="1"/>
    <col min="3" max="3" width="12.7109375" style="2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61" t="s">
        <v>84</v>
      </c>
      <c r="I1" s="62" t="s">
        <v>85</v>
      </c>
      <c r="J1" s="63" t="s">
        <v>86</v>
      </c>
    </row>
    <row r="2" spans="1:16">
      <c r="I2" s="64" t="s">
        <v>47</v>
      </c>
      <c r="J2" s="65" t="s">
        <v>87</v>
      </c>
    </row>
    <row r="3" spans="1:16">
      <c r="A3" s="66" t="s">
        <v>88</v>
      </c>
      <c r="I3" s="64" t="s">
        <v>89</v>
      </c>
      <c r="J3" s="65" t="s">
        <v>90</v>
      </c>
    </row>
    <row r="4" spans="1:16">
      <c r="I4" s="64" t="s">
        <v>91</v>
      </c>
      <c r="J4" s="65" t="s">
        <v>90</v>
      </c>
    </row>
    <row r="5" spans="1:16" ht="13.5" thickBot="1">
      <c r="I5" s="67" t="s">
        <v>92</v>
      </c>
      <c r="J5" s="68" t="s">
        <v>93</v>
      </c>
    </row>
    <row r="10" spans="1:16" ht="13.5" thickBot="1"/>
    <row r="11" spans="1:16" ht="12.75" customHeight="1" thickBot="1">
      <c r="A11" s="21" t="str">
        <f t="shared" ref="A11:A48" si="0">P11</f>
        <v> BBS 116 </v>
      </c>
      <c r="B11" s="6" t="str">
        <f t="shared" ref="B11:B48" si="1">IF(H11=INT(H11),"I","II")</f>
        <v>I</v>
      </c>
      <c r="C11" s="21">
        <f t="shared" ref="C11:C48" si="2">1*G11</f>
        <v>50723.26</v>
      </c>
      <c r="D11" s="13" t="str">
        <f t="shared" ref="D11:D48" si="3">VLOOKUP(F11,I$1:J$5,2,FALSE)</f>
        <v>vis</v>
      </c>
      <c r="E11" s="69">
        <f>VLOOKUP(C11,Active!C$21:E$973,3,FALSE)</f>
        <v>94444.72721679465</v>
      </c>
      <c r="F11" s="6" t="s">
        <v>92</v>
      </c>
      <c r="G11" s="13" t="str">
        <f t="shared" ref="G11:G48" si="4">MID(I11,3,LEN(I11)-3)</f>
        <v>50723.260</v>
      </c>
      <c r="H11" s="21">
        <f t="shared" ref="H11:H48" si="5">1*K11</f>
        <v>47224</v>
      </c>
      <c r="I11" s="70" t="s">
        <v>100</v>
      </c>
      <c r="J11" s="71" t="s">
        <v>101</v>
      </c>
      <c r="K11" s="70">
        <v>47224</v>
      </c>
      <c r="L11" s="70" t="s">
        <v>97</v>
      </c>
      <c r="M11" s="71" t="s">
        <v>102</v>
      </c>
      <c r="N11" s="71" t="s">
        <v>103</v>
      </c>
      <c r="O11" s="72" t="s">
        <v>104</v>
      </c>
      <c r="P11" s="72" t="s">
        <v>105</v>
      </c>
    </row>
    <row r="12" spans="1:16" ht="12.75" customHeight="1" thickBot="1">
      <c r="A12" s="21" t="str">
        <f t="shared" si="0"/>
        <v> BBS 116 </v>
      </c>
      <c r="B12" s="6" t="str">
        <f t="shared" si="1"/>
        <v>I</v>
      </c>
      <c r="C12" s="21">
        <f t="shared" si="2"/>
        <v>50747.357600000003</v>
      </c>
      <c r="D12" s="13" t="str">
        <f t="shared" si="3"/>
        <v>vis</v>
      </c>
      <c r="E12" s="69">
        <f>VLOOKUP(C12,Active!C$21:E$973,3,FALSE)</f>
        <v>94544.719060593066</v>
      </c>
      <c r="F12" s="6" t="s">
        <v>92</v>
      </c>
      <c r="G12" s="13" t="str">
        <f t="shared" si="4"/>
        <v>50747.3576</v>
      </c>
      <c r="H12" s="21">
        <f t="shared" si="5"/>
        <v>47274</v>
      </c>
      <c r="I12" s="70" t="s">
        <v>106</v>
      </c>
      <c r="J12" s="71" t="s">
        <v>107</v>
      </c>
      <c r="K12" s="70">
        <v>47274</v>
      </c>
      <c r="L12" s="70" t="s">
        <v>108</v>
      </c>
      <c r="M12" s="71" t="s">
        <v>102</v>
      </c>
      <c r="N12" s="71" t="s">
        <v>103</v>
      </c>
      <c r="O12" s="72" t="s">
        <v>104</v>
      </c>
      <c r="P12" s="72" t="s">
        <v>105</v>
      </c>
    </row>
    <row r="13" spans="1:16" ht="12.75" customHeight="1" thickBot="1">
      <c r="A13" s="21" t="str">
        <f t="shared" si="0"/>
        <v> BBS 116 </v>
      </c>
      <c r="B13" s="6" t="str">
        <f t="shared" si="1"/>
        <v>II</v>
      </c>
      <c r="C13" s="21">
        <f t="shared" si="2"/>
        <v>50747.600200000001</v>
      </c>
      <c r="D13" s="13" t="str">
        <f t="shared" si="3"/>
        <v>vis</v>
      </c>
      <c r="E13" s="69">
        <f>VLOOKUP(C13,Active!C$21:E$973,3,FALSE)</f>
        <v>94545.725717741705</v>
      </c>
      <c r="F13" s="6" t="s">
        <v>92</v>
      </c>
      <c r="G13" s="13" t="str">
        <f t="shared" si="4"/>
        <v>50747.6002</v>
      </c>
      <c r="H13" s="21">
        <f t="shared" si="5"/>
        <v>47274.5</v>
      </c>
      <c r="I13" s="70" t="s">
        <v>109</v>
      </c>
      <c r="J13" s="71" t="s">
        <v>110</v>
      </c>
      <c r="K13" s="70">
        <v>47274.5</v>
      </c>
      <c r="L13" s="70" t="s">
        <v>111</v>
      </c>
      <c r="M13" s="71" t="s">
        <v>102</v>
      </c>
      <c r="N13" s="71" t="s">
        <v>103</v>
      </c>
      <c r="O13" s="72" t="s">
        <v>104</v>
      </c>
      <c r="P13" s="72" t="s">
        <v>105</v>
      </c>
    </row>
    <row r="14" spans="1:16" ht="12.75" customHeight="1" thickBot="1">
      <c r="A14" s="21" t="str">
        <f t="shared" si="0"/>
        <v> BBS 129 </v>
      </c>
      <c r="B14" s="6" t="str">
        <f t="shared" si="1"/>
        <v>II</v>
      </c>
      <c r="C14" s="21">
        <f t="shared" si="2"/>
        <v>52574.343399999998</v>
      </c>
      <c r="D14" s="13" t="str">
        <f t="shared" si="3"/>
        <v>vis</v>
      </c>
      <c r="E14" s="69">
        <f>VLOOKUP(C14,Active!C$21:E$973,3,FALSE)</f>
        <v>102125.70964619044</v>
      </c>
      <c r="F14" s="6" t="s">
        <v>92</v>
      </c>
      <c r="G14" s="13" t="str">
        <f t="shared" si="4"/>
        <v>52574.3434</v>
      </c>
      <c r="H14" s="21">
        <f t="shared" si="5"/>
        <v>51064.5</v>
      </c>
      <c r="I14" s="70" t="s">
        <v>112</v>
      </c>
      <c r="J14" s="71" t="s">
        <v>113</v>
      </c>
      <c r="K14" s="70">
        <v>51064.5</v>
      </c>
      <c r="L14" s="70" t="s">
        <v>114</v>
      </c>
      <c r="M14" s="71" t="s">
        <v>102</v>
      </c>
      <c r="N14" s="71" t="s">
        <v>103</v>
      </c>
      <c r="O14" s="72" t="s">
        <v>104</v>
      </c>
      <c r="P14" s="72" t="s">
        <v>115</v>
      </c>
    </row>
    <row r="15" spans="1:16" ht="12.75" customHeight="1" thickBot="1">
      <c r="A15" s="21" t="str">
        <f t="shared" si="0"/>
        <v>BAVM 172 </v>
      </c>
      <c r="B15" s="6" t="str">
        <f t="shared" si="1"/>
        <v>II</v>
      </c>
      <c r="C15" s="21">
        <f t="shared" si="2"/>
        <v>52931.500999999997</v>
      </c>
      <c r="D15" s="13" t="str">
        <f t="shared" si="3"/>
        <v>vis</v>
      </c>
      <c r="E15" s="69">
        <f>VLOOKUP(C15,Active!C$21:E$973,3,FALSE)</f>
        <v>103607.71810141465</v>
      </c>
      <c r="F15" s="6" t="s">
        <v>92</v>
      </c>
      <c r="G15" s="13" t="str">
        <f t="shared" si="4"/>
        <v>52931.5010</v>
      </c>
      <c r="H15" s="21">
        <f t="shared" si="5"/>
        <v>51805.5</v>
      </c>
      <c r="I15" s="70" t="s">
        <v>116</v>
      </c>
      <c r="J15" s="71" t="s">
        <v>117</v>
      </c>
      <c r="K15" s="70">
        <v>51805.5</v>
      </c>
      <c r="L15" s="70" t="s">
        <v>118</v>
      </c>
      <c r="M15" s="71" t="s">
        <v>102</v>
      </c>
      <c r="N15" s="71" t="s">
        <v>119</v>
      </c>
      <c r="O15" s="72" t="s">
        <v>120</v>
      </c>
      <c r="P15" s="73" t="s">
        <v>121</v>
      </c>
    </row>
    <row r="16" spans="1:16" ht="12.75" customHeight="1" thickBot="1">
      <c r="A16" s="21" t="str">
        <f t="shared" si="0"/>
        <v> BBS 130 </v>
      </c>
      <c r="B16" s="6" t="str">
        <f t="shared" si="1"/>
        <v>II</v>
      </c>
      <c r="C16" s="21">
        <f t="shared" si="2"/>
        <v>52964.28</v>
      </c>
      <c r="D16" s="13" t="str">
        <f t="shared" si="3"/>
        <v>vis</v>
      </c>
      <c r="E16" s="69">
        <f>VLOOKUP(C16,Active!C$21:E$973,3,FALSE)</f>
        <v>103743.73300115022</v>
      </c>
      <c r="F16" s="6" t="s">
        <v>92</v>
      </c>
      <c r="G16" s="13" t="str">
        <f t="shared" si="4"/>
        <v>52964.280</v>
      </c>
      <c r="H16" s="21">
        <f t="shared" si="5"/>
        <v>51873.5</v>
      </c>
      <c r="I16" s="70" t="s">
        <v>122</v>
      </c>
      <c r="J16" s="71" t="s">
        <v>123</v>
      </c>
      <c r="K16" s="70" t="s">
        <v>124</v>
      </c>
      <c r="L16" s="70" t="s">
        <v>125</v>
      </c>
      <c r="M16" s="71" t="s">
        <v>102</v>
      </c>
      <c r="N16" s="71" t="s">
        <v>103</v>
      </c>
      <c r="O16" s="72" t="s">
        <v>104</v>
      </c>
      <c r="P16" s="72" t="s">
        <v>126</v>
      </c>
    </row>
    <row r="17" spans="1:16" ht="12.75" customHeight="1" thickBot="1">
      <c r="A17" s="21" t="str">
        <f t="shared" si="0"/>
        <v>IBVS 5741 </v>
      </c>
      <c r="B17" s="6" t="str">
        <f t="shared" si="1"/>
        <v>I</v>
      </c>
      <c r="C17" s="21">
        <f t="shared" si="2"/>
        <v>53256.610099999998</v>
      </c>
      <c r="D17" s="13" t="str">
        <f t="shared" si="3"/>
        <v>vis</v>
      </c>
      <c r="E17" s="69">
        <f>VLOOKUP(C17,Active!C$21:E$973,3,FALSE)</f>
        <v>104956.74283187071</v>
      </c>
      <c r="F17" s="6" t="s">
        <v>92</v>
      </c>
      <c r="G17" s="13" t="str">
        <f t="shared" si="4"/>
        <v>53256.6101</v>
      </c>
      <c r="H17" s="21">
        <f t="shared" si="5"/>
        <v>52480</v>
      </c>
      <c r="I17" s="70" t="s">
        <v>127</v>
      </c>
      <c r="J17" s="71" t="s">
        <v>128</v>
      </c>
      <c r="K17" s="70" t="s">
        <v>129</v>
      </c>
      <c r="L17" s="70" t="s">
        <v>130</v>
      </c>
      <c r="M17" s="71" t="s">
        <v>102</v>
      </c>
      <c r="N17" s="71" t="s">
        <v>103</v>
      </c>
      <c r="O17" s="72" t="s">
        <v>131</v>
      </c>
      <c r="P17" s="73" t="s">
        <v>132</v>
      </c>
    </row>
    <row r="18" spans="1:16" ht="12.75" customHeight="1" thickBot="1">
      <c r="A18" s="21" t="str">
        <f t="shared" si="0"/>
        <v>BAVM 183 </v>
      </c>
      <c r="B18" s="6" t="str">
        <f t="shared" si="1"/>
        <v>I</v>
      </c>
      <c r="C18" s="21">
        <f t="shared" si="2"/>
        <v>54019.602500000001</v>
      </c>
      <c r="D18" s="13" t="str">
        <f t="shared" si="3"/>
        <v>vis</v>
      </c>
      <c r="E18" s="69">
        <f>VLOOKUP(C18,Active!C$21:E$973,3,FALSE)</f>
        <v>108122.74346596563</v>
      </c>
      <c r="F18" s="6" t="s">
        <v>92</v>
      </c>
      <c r="G18" s="13" t="str">
        <f t="shared" si="4"/>
        <v>54019.6025</v>
      </c>
      <c r="H18" s="21">
        <f t="shared" si="5"/>
        <v>54063</v>
      </c>
      <c r="I18" s="70" t="s">
        <v>149</v>
      </c>
      <c r="J18" s="71" t="s">
        <v>150</v>
      </c>
      <c r="K18" s="70" t="s">
        <v>151</v>
      </c>
      <c r="L18" s="70" t="s">
        <v>152</v>
      </c>
      <c r="M18" s="71" t="s">
        <v>137</v>
      </c>
      <c r="N18" s="71" t="s">
        <v>119</v>
      </c>
      <c r="O18" s="72" t="s">
        <v>120</v>
      </c>
      <c r="P18" s="73" t="s">
        <v>153</v>
      </c>
    </row>
    <row r="19" spans="1:16" ht="12.75" customHeight="1" thickBot="1">
      <c r="A19" s="21" t="str">
        <f t="shared" si="0"/>
        <v>BAVM 183 </v>
      </c>
      <c r="B19" s="6" t="str">
        <f t="shared" si="1"/>
        <v>II</v>
      </c>
      <c r="C19" s="21">
        <f t="shared" si="2"/>
        <v>54034.300799999997</v>
      </c>
      <c r="D19" s="13" t="str">
        <f t="shared" si="3"/>
        <v>vis</v>
      </c>
      <c r="E19" s="69">
        <f>VLOOKUP(C19,Active!C$21:E$973,3,FALSE)</f>
        <v>108183.73336195949</v>
      </c>
      <c r="F19" s="6" t="s">
        <v>92</v>
      </c>
      <c r="G19" s="13" t="str">
        <f t="shared" si="4"/>
        <v>54034.3008</v>
      </c>
      <c r="H19" s="21">
        <f t="shared" si="5"/>
        <v>54093.5</v>
      </c>
      <c r="I19" s="70" t="s">
        <v>158</v>
      </c>
      <c r="J19" s="71" t="s">
        <v>159</v>
      </c>
      <c r="K19" s="70" t="s">
        <v>160</v>
      </c>
      <c r="L19" s="70" t="s">
        <v>161</v>
      </c>
      <c r="M19" s="71" t="s">
        <v>137</v>
      </c>
      <c r="N19" s="71" t="s">
        <v>119</v>
      </c>
      <c r="O19" s="72" t="s">
        <v>120</v>
      </c>
      <c r="P19" s="73" t="s">
        <v>153</v>
      </c>
    </row>
    <row r="20" spans="1:16" ht="12.75" customHeight="1" thickBot="1">
      <c r="A20" s="21" t="str">
        <f t="shared" si="0"/>
        <v>BAVM 183 </v>
      </c>
      <c r="B20" s="6" t="str">
        <f t="shared" si="1"/>
        <v>I</v>
      </c>
      <c r="C20" s="21">
        <f t="shared" si="2"/>
        <v>54034.542000000001</v>
      </c>
      <c r="D20" s="13" t="str">
        <f t="shared" si="3"/>
        <v>vis</v>
      </c>
      <c r="E20" s="69">
        <f>VLOOKUP(C20,Active!C$21:E$973,3,FALSE)</f>
        <v>108184.73420987482</v>
      </c>
      <c r="F20" s="6" t="s">
        <v>92</v>
      </c>
      <c r="G20" s="13" t="str">
        <f t="shared" si="4"/>
        <v>54034.5420</v>
      </c>
      <c r="H20" s="21">
        <f t="shared" si="5"/>
        <v>54094</v>
      </c>
      <c r="I20" s="70" t="s">
        <v>162</v>
      </c>
      <c r="J20" s="71" t="s">
        <v>163</v>
      </c>
      <c r="K20" s="70" t="s">
        <v>164</v>
      </c>
      <c r="L20" s="70" t="s">
        <v>165</v>
      </c>
      <c r="M20" s="71" t="s">
        <v>137</v>
      </c>
      <c r="N20" s="71" t="s">
        <v>119</v>
      </c>
      <c r="O20" s="72" t="s">
        <v>120</v>
      </c>
      <c r="P20" s="73" t="s">
        <v>153</v>
      </c>
    </row>
    <row r="21" spans="1:16" ht="12.75" customHeight="1" thickBot="1">
      <c r="A21" s="21" t="str">
        <f t="shared" si="0"/>
        <v>IBVS 5871 </v>
      </c>
      <c r="B21" s="6" t="str">
        <f t="shared" si="1"/>
        <v>II</v>
      </c>
      <c r="C21" s="21">
        <f t="shared" si="2"/>
        <v>54787.641300000003</v>
      </c>
      <c r="D21" s="13" t="str">
        <f t="shared" si="3"/>
        <v>vis</v>
      </c>
      <c r="E21" s="69">
        <f>VLOOKUP(C21,Active!C$21:E$973,3,FALSE)</f>
        <v>111309.68389657738</v>
      </c>
      <c r="F21" s="6" t="s">
        <v>92</v>
      </c>
      <c r="G21" s="13" t="str">
        <f t="shared" si="4"/>
        <v>54787.6413</v>
      </c>
      <c r="H21" s="21">
        <f t="shared" si="5"/>
        <v>55656.5</v>
      </c>
      <c r="I21" s="70" t="s">
        <v>166</v>
      </c>
      <c r="J21" s="71" t="s">
        <v>167</v>
      </c>
      <c r="K21" s="70" t="s">
        <v>168</v>
      </c>
      <c r="L21" s="70" t="s">
        <v>169</v>
      </c>
      <c r="M21" s="71" t="s">
        <v>137</v>
      </c>
      <c r="N21" s="71" t="s">
        <v>92</v>
      </c>
      <c r="O21" s="72" t="s">
        <v>170</v>
      </c>
      <c r="P21" s="73" t="s">
        <v>171</v>
      </c>
    </row>
    <row r="22" spans="1:16" ht="12.75" customHeight="1" thickBot="1">
      <c r="A22" s="21" t="str">
        <f t="shared" si="0"/>
        <v>IBVS 5920 </v>
      </c>
      <c r="B22" s="6" t="str">
        <f t="shared" si="1"/>
        <v>I</v>
      </c>
      <c r="C22" s="21">
        <f t="shared" si="2"/>
        <v>55153.704599999997</v>
      </c>
      <c r="D22" s="13" t="str">
        <f t="shared" si="3"/>
        <v>vis</v>
      </c>
      <c r="E22" s="69">
        <f>VLOOKUP(C22,Active!C$21:E$973,3,FALSE)</f>
        <v>112828.64612990872</v>
      </c>
      <c r="F22" s="6" t="s">
        <v>92</v>
      </c>
      <c r="G22" s="13" t="str">
        <f t="shared" si="4"/>
        <v>55153.7046</v>
      </c>
      <c r="H22" s="21">
        <f t="shared" si="5"/>
        <v>56416</v>
      </c>
      <c r="I22" s="70" t="s">
        <v>196</v>
      </c>
      <c r="J22" s="71" t="s">
        <v>197</v>
      </c>
      <c r="K22" s="70" t="s">
        <v>198</v>
      </c>
      <c r="L22" s="70" t="s">
        <v>199</v>
      </c>
      <c r="M22" s="71" t="s">
        <v>137</v>
      </c>
      <c r="N22" s="71" t="s">
        <v>92</v>
      </c>
      <c r="O22" s="72" t="s">
        <v>170</v>
      </c>
      <c r="P22" s="73" t="s">
        <v>200</v>
      </c>
    </row>
    <row r="23" spans="1:16" ht="12.75" customHeight="1" thickBot="1">
      <c r="A23" s="21" t="str">
        <f t="shared" si="0"/>
        <v>BAVM 220 </v>
      </c>
      <c r="B23" s="6" t="str">
        <f t="shared" si="1"/>
        <v>I</v>
      </c>
      <c r="C23" s="21">
        <f t="shared" si="2"/>
        <v>55776.428500000002</v>
      </c>
      <c r="D23" s="13" t="str">
        <f t="shared" si="3"/>
        <v>vis</v>
      </c>
      <c r="E23" s="69">
        <f>VLOOKUP(C23,Active!C$21:E$973,3,FALSE)</f>
        <v>115412.60930210554</v>
      </c>
      <c r="F23" s="6" t="s">
        <v>92</v>
      </c>
      <c r="G23" s="13" t="str">
        <f t="shared" si="4"/>
        <v>55776.4285</v>
      </c>
      <c r="H23" s="21">
        <f t="shared" si="5"/>
        <v>57708</v>
      </c>
      <c r="I23" s="70" t="s">
        <v>222</v>
      </c>
      <c r="J23" s="71" t="s">
        <v>223</v>
      </c>
      <c r="K23" s="70" t="s">
        <v>224</v>
      </c>
      <c r="L23" s="70" t="s">
        <v>225</v>
      </c>
      <c r="M23" s="71" t="s">
        <v>137</v>
      </c>
      <c r="N23" s="71" t="s">
        <v>119</v>
      </c>
      <c r="O23" s="72" t="s">
        <v>120</v>
      </c>
      <c r="P23" s="73" t="s">
        <v>226</v>
      </c>
    </row>
    <row r="24" spans="1:16" ht="12.75" customHeight="1" thickBot="1">
      <c r="A24" s="21" t="str">
        <f t="shared" si="0"/>
        <v>OEJV 0160 </v>
      </c>
      <c r="B24" s="6" t="str">
        <f t="shared" si="1"/>
        <v>II</v>
      </c>
      <c r="C24" s="21">
        <f t="shared" si="2"/>
        <v>55833.543120000002</v>
      </c>
      <c r="D24" s="13" t="str">
        <f t="shared" si="3"/>
        <v>vis</v>
      </c>
      <c r="E24" s="69">
        <f>VLOOKUP(C24,Active!C$21:E$973,3,FALSE)</f>
        <v>115649.60369829624</v>
      </c>
      <c r="F24" s="6" t="s">
        <v>92</v>
      </c>
      <c r="G24" s="13" t="str">
        <f t="shared" si="4"/>
        <v>55833.54312</v>
      </c>
      <c r="H24" s="21">
        <f t="shared" si="5"/>
        <v>57826.5</v>
      </c>
      <c r="I24" s="70" t="s">
        <v>232</v>
      </c>
      <c r="J24" s="71" t="s">
        <v>233</v>
      </c>
      <c r="K24" s="70" t="s">
        <v>234</v>
      </c>
      <c r="L24" s="70" t="s">
        <v>235</v>
      </c>
      <c r="M24" s="71" t="s">
        <v>137</v>
      </c>
      <c r="N24" s="71" t="s">
        <v>85</v>
      </c>
      <c r="O24" s="72" t="s">
        <v>236</v>
      </c>
      <c r="P24" s="73" t="s">
        <v>237</v>
      </c>
    </row>
    <row r="25" spans="1:16" ht="12.75" customHeight="1" thickBot="1">
      <c r="A25" s="21" t="str">
        <f t="shared" si="0"/>
        <v>IBVS 6011 </v>
      </c>
      <c r="B25" s="6" t="str">
        <f t="shared" si="1"/>
        <v>II</v>
      </c>
      <c r="C25" s="21">
        <f t="shared" si="2"/>
        <v>55883.671399999999</v>
      </c>
      <c r="D25" s="13" t="str">
        <f t="shared" si="3"/>
        <v>vis</v>
      </c>
      <c r="E25" s="69">
        <f>VLOOKUP(C25,Active!C$21:E$973,3,FALSE)</f>
        <v>115857.60860930987</v>
      </c>
      <c r="F25" s="6" t="s">
        <v>92</v>
      </c>
      <c r="G25" s="13" t="str">
        <f t="shared" si="4"/>
        <v>55883.6714</v>
      </c>
      <c r="H25" s="21">
        <f t="shared" si="5"/>
        <v>57930.5</v>
      </c>
      <c r="I25" s="70" t="s">
        <v>257</v>
      </c>
      <c r="J25" s="71" t="s">
        <v>258</v>
      </c>
      <c r="K25" s="70" t="s">
        <v>259</v>
      </c>
      <c r="L25" s="70" t="s">
        <v>260</v>
      </c>
      <c r="M25" s="71" t="s">
        <v>137</v>
      </c>
      <c r="N25" s="71" t="s">
        <v>92</v>
      </c>
      <c r="O25" s="72" t="s">
        <v>170</v>
      </c>
      <c r="P25" s="73" t="s">
        <v>261</v>
      </c>
    </row>
    <row r="26" spans="1:16" ht="12.75" customHeight="1" thickBot="1">
      <c r="A26" s="21" t="str">
        <f t="shared" si="0"/>
        <v>IBVS 6042 </v>
      </c>
      <c r="B26" s="6" t="str">
        <f t="shared" si="1"/>
        <v>I</v>
      </c>
      <c r="C26" s="21">
        <f t="shared" si="2"/>
        <v>56251.657599999999</v>
      </c>
      <c r="D26" s="13" t="str">
        <f t="shared" si="3"/>
        <v>vis</v>
      </c>
      <c r="E26" s="69">
        <f>VLOOKUP(C26,Active!C$21:E$973,3,FALSE)</f>
        <v>117384.54982463282</v>
      </c>
      <c r="F26" s="6" t="s">
        <v>92</v>
      </c>
      <c r="G26" s="13" t="str">
        <f t="shared" si="4"/>
        <v>56251.6576</v>
      </c>
      <c r="H26" s="21">
        <f t="shared" si="5"/>
        <v>58694</v>
      </c>
      <c r="I26" s="70" t="s">
        <v>262</v>
      </c>
      <c r="J26" s="71" t="s">
        <v>263</v>
      </c>
      <c r="K26" s="70" t="s">
        <v>264</v>
      </c>
      <c r="L26" s="70" t="s">
        <v>265</v>
      </c>
      <c r="M26" s="71" t="s">
        <v>137</v>
      </c>
      <c r="N26" s="71" t="s">
        <v>92</v>
      </c>
      <c r="O26" s="72" t="s">
        <v>170</v>
      </c>
      <c r="P26" s="73" t="s">
        <v>266</v>
      </c>
    </row>
    <row r="27" spans="1:16" ht="12.75" customHeight="1" thickBot="1">
      <c r="A27" s="21" t="str">
        <f t="shared" si="0"/>
        <v>BAVM 234 </v>
      </c>
      <c r="B27" s="6" t="str">
        <f t="shared" si="1"/>
        <v>II</v>
      </c>
      <c r="C27" s="21">
        <f t="shared" si="2"/>
        <v>56585.4303</v>
      </c>
      <c r="D27" s="13" t="str">
        <f t="shared" si="3"/>
        <v>vis</v>
      </c>
      <c r="E27" s="69">
        <f>VLOOKUP(C27,Active!C$21:E$973,3,FALSE)</f>
        <v>118769.52375077359</v>
      </c>
      <c r="F27" s="6" t="s">
        <v>92</v>
      </c>
      <c r="G27" s="13" t="str">
        <f t="shared" si="4"/>
        <v>56585.4303</v>
      </c>
      <c r="H27" s="21">
        <f t="shared" si="5"/>
        <v>59386.5</v>
      </c>
      <c r="I27" s="70" t="s">
        <v>267</v>
      </c>
      <c r="J27" s="71" t="s">
        <v>268</v>
      </c>
      <c r="K27" s="70" t="s">
        <v>269</v>
      </c>
      <c r="L27" s="70" t="s">
        <v>270</v>
      </c>
      <c r="M27" s="71" t="s">
        <v>137</v>
      </c>
      <c r="N27" s="71" t="s">
        <v>119</v>
      </c>
      <c r="O27" s="72" t="s">
        <v>120</v>
      </c>
      <c r="P27" s="73" t="s">
        <v>271</v>
      </c>
    </row>
    <row r="28" spans="1:16" ht="12.75" customHeight="1" thickBot="1">
      <c r="A28" s="21" t="str">
        <f t="shared" si="0"/>
        <v>BAVM 179 </v>
      </c>
      <c r="B28" s="6" t="str">
        <f t="shared" si="1"/>
        <v>I</v>
      </c>
      <c r="C28" s="21">
        <f t="shared" si="2"/>
        <v>47805.374000000003</v>
      </c>
      <c r="D28" s="13" t="str">
        <f t="shared" si="3"/>
        <v>vis</v>
      </c>
      <c r="E28" s="69">
        <f>VLOOKUP(C28,Active!C$21:E$973,3,FALSE)</f>
        <v>82337.098194255741</v>
      </c>
      <c r="F28" s="6" t="s">
        <v>92</v>
      </c>
      <c r="G28" s="13" t="str">
        <f t="shared" si="4"/>
        <v>47805.374</v>
      </c>
      <c r="H28" s="21">
        <f t="shared" si="5"/>
        <v>41170</v>
      </c>
      <c r="I28" s="70" t="s">
        <v>95</v>
      </c>
      <c r="J28" s="71" t="s">
        <v>96</v>
      </c>
      <c r="K28" s="70">
        <v>41170</v>
      </c>
      <c r="L28" s="70" t="s">
        <v>97</v>
      </c>
      <c r="M28" s="71" t="s">
        <v>94</v>
      </c>
      <c r="N28" s="71"/>
      <c r="O28" s="72" t="s">
        <v>98</v>
      </c>
      <c r="P28" s="73" t="s">
        <v>99</v>
      </c>
    </row>
    <row r="29" spans="1:16" ht="12.75" customHeight="1" thickBot="1">
      <c r="A29" s="21" t="str">
        <f t="shared" si="0"/>
        <v>IBVS 5812 </v>
      </c>
      <c r="B29" s="6" t="str">
        <f t="shared" si="1"/>
        <v>II</v>
      </c>
      <c r="C29" s="21">
        <f t="shared" si="2"/>
        <v>53394.218999999997</v>
      </c>
      <c r="D29" s="13" t="str">
        <f t="shared" si="3"/>
        <v>vis</v>
      </c>
      <c r="E29" s="69">
        <f>VLOOKUP(C29,Active!C$21:E$973,3,FALSE)</f>
        <v>105527.74441020505</v>
      </c>
      <c r="F29" s="6" t="s">
        <v>92</v>
      </c>
      <c r="G29" s="13" t="str">
        <f t="shared" si="4"/>
        <v>53394.2190</v>
      </c>
      <c r="H29" s="21">
        <f t="shared" si="5"/>
        <v>52765.5</v>
      </c>
      <c r="I29" s="70" t="s">
        <v>133</v>
      </c>
      <c r="J29" s="71" t="s">
        <v>134</v>
      </c>
      <c r="K29" s="70" t="s">
        <v>135</v>
      </c>
      <c r="L29" s="70" t="s">
        <v>136</v>
      </c>
      <c r="M29" s="71" t="s">
        <v>137</v>
      </c>
      <c r="N29" s="71" t="s">
        <v>138</v>
      </c>
      <c r="O29" s="72" t="s">
        <v>139</v>
      </c>
      <c r="P29" s="73" t="s">
        <v>140</v>
      </c>
    </row>
    <row r="30" spans="1:16" ht="12.75" customHeight="1" thickBot="1">
      <c r="A30" s="21" t="str">
        <f t="shared" si="0"/>
        <v>IBVS 5812 </v>
      </c>
      <c r="B30" s="6" t="str">
        <f t="shared" si="1"/>
        <v>I</v>
      </c>
      <c r="C30" s="21">
        <f t="shared" si="2"/>
        <v>53579.545700000002</v>
      </c>
      <c r="D30" s="13" t="str">
        <f t="shared" si="3"/>
        <v>vis</v>
      </c>
      <c r="E30" s="69">
        <f>VLOOKUP(C30,Active!C$21:E$973,3,FALSE)</f>
        <v>106296.74872756749</v>
      </c>
      <c r="F30" s="6" t="s">
        <v>92</v>
      </c>
      <c r="G30" s="13" t="str">
        <f t="shared" si="4"/>
        <v>53579.5457</v>
      </c>
      <c r="H30" s="21">
        <f t="shared" si="5"/>
        <v>53150</v>
      </c>
      <c r="I30" s="70" t="s">
        <v>141</v>
      </c>
      <c r="J30" s="71" t="s">
        <v>142</v>
      </c>
      <c r="K30" s="70" t="s">
        <v>143</v>
      </c>
      <c r="L30" s="70" t="s">
        <v>144</v>
      </c>
      <c r="M30" s="71" t="s">
        <v>137</v>
      </c>
      <c r="N30" s="71" t="s">
        <v>138</v>
      </c>
      <c r="O30" s="72" t="s">
        <v>139</v>
      </c>
      <c r="P30" s="73" t="s">
        <v>140</v>
      </c>
    </row>
    <row r="31" spans="1:16" ht="12.75" customHeight="1" thickBot="1">
      <c r="A31" s="21" t="str">
        <f t="shared" si="0"/>
        <v>IBVS 5812 </v>
      </c>
      <c r="B31" s="6" t="str">
        <f t="shared" si="1"/>
        <v>I</v>
      </c>
      <c r="C31" s="21">
        <f t="shared" si="2"/>
        <v>54000.322200000002</v>
      </c>
      <c r="D31" s="13" t="str">
        <f t="shared" si="3"/>
        <v>vis</v>
      </c>
      <c r="E31" s="69">
        <f>VLOOKUP(C31,Active!C$21:E$973,3,FALSE)</f>
        <v>108042.74077914262</v>
      </c>
      <c r="F31" s="6" t="s">
        <v>92</v>
      </c>
      <c r="G31" s="13" t="str">
        <f t="shared" si="4"/>
        <v>54000.3222</v>
      </c>
      <c r="H31" s="21">
        <f t="shared" si="5"/>
        <v>54023</v>
      </c>
      <c r="I31" s="70" t="s">
        <v>145</v>
      </c>
      <c r="J31" s="71" t="s">
        <v>146</v>
      </c>
      <c r="K31" s="70" t="s">
        <v>147</v>
      </c>
      <c r="L31" s="70" t="s">
        <v>148</v>
      </c>
      <c r="M31" s="71" t="s">
        <v>137</v>
      </c>
      <c r="N31" s="71" t="s">
        <v>138</v>
      </c>
      <c r="O31" s="72" t="s">
        <v>139</v>
      </c>
      <c r="P31" s="73" t="s">
        <v>140</v>
      </c>
    </row>
    <row r="32" spans="1:16" ht="12.75" customHeight="1" thickBot="1">
      <c r="A32" s="21" t="str">
        <f t="shared" si="0"/>
        <v>IBVS 5812 </v>
      </c>
      <c r="B32" s="6" t="str">
        <f t="shared" si="1"/>
        <v>II</v>
      </c>
      <c r="C32" s="21">
        <f t="shared" si="2"/>
        <v>54027.553599999999</v>
      </c>
      <c r="D32" s="13" t="str">
        <f t="shared" si="3"/>
        <v>vis</v>
      </c>
      <c r="E32" s="69">
        <f>VLOOKUP(C32,Active!C$21:E$973,3,FALSE)</f>
        <v>108155.73617682584</v>
      </c>
      <c r="F32" s="6" t="s">
        <v>92</v>
      </c>
      <c r="G32" s="13" t="str">
        <f t="shared" si="4"/>
        <v>54027.5536</v>
      </c>
      <c r="H32" s="21">
        <f t="shared" si="5"/>
        <v>54079.5</v>
      </c>
      <c r="I32" s="70" t="s">
        <v>154</v>
      </c>
      <c r="J32" s="71" t="s">
        <v>155</v>
      </c>
      <c r="K32" s="70" t="s">
        <v>156</v>
      </c>
      <c r="L32" s="70" t="s">
        <v>157</v>
      </c>
      <c r="M32" s="71" t="s">
        <v>137</v>
      </c>
      <c r="N32" s="71" t="s">
        <v>138</v>
      </c>
      <c r="O32" s="72" t="s">
        <v>139</v>
      </c>
      <c r="P32" s="73" t="s">
        <v>140</v>
      </c>
    </row>
    <row r="33" spans="1:16" ht="12.75" customHeight="1" thickBot="1">
      <c r="A33" s="21" t="str">
        <f t="shared" si="0"/>
        <v>BAVM 203 </v>
      </c>
      <c r="B33" s="6" t="str">
        <f t="shared" si="1"/>
        <v>I</v>
      </c>
      <c r="C33" s="21">
        <f t="shared" si="2"/>
        <v>54827.408300000003</v>
      </c>
      <c r="D33" s="13" t="str">
        <f t="shared" si="3"/>
        <v>vis</v>
      </c>
      <c r="E33" s="69">
        <f>VLOOKUP(C33,Active!C$21:E$973,3,FALSE)</f>
        <v>111474.69516958094</v>
      </c>
      <c r="F33" s="6" t="s">
        <v>92</v>
      </c>
      <c r="G33" s="13" t="str">
        <f t="shared" si="4"/>
        <v>54827.4083</v>
      </c>
      <c r="H33" s="21">
        <f t="shared" si="5"/>
        <v>55739</v>
      </c>
      <c r="I33" s="70" t="s">
        <v>172</v>
      </c>
      <c r="J33" s="71" t="s">
        <v>173</v>
      </c>
      <c r="K33" s="70" t="s">
        <v>174</v>
      </c>
      <c r="L33" s="70" t="s">
        <v>175</v>
      </c>
      <c r="M33" s="71" t="s">
        <v>137</v>
      </c>
      <c r="N33" s="71" t="s">
        <v>176</v>
      </c>
      <c r="O33" s="72" t="s">
        <v>177</v>
      </c>
      <c r="P33" s="73" t="s">
        <v>178</v>
      </c>
    </row>
    <row r="34" spans="1:16" ht="12.75" customHeight="1" thickBot="1">
      <c r="A34" s="21" t="str">
        <f t="shared" si="0"/>
        <v>BAVM 203 </v>
      </c>
      <c r="B34" s="6" t="str">
        <f t="shared" si="1"/>
        <v>I</v>
      </c>
      <c r="C34" s="21">
        <f t="shared" si="2"/>
        <v>54829.3338</v>
      </c>
      <c r="D34" s="13" t="str">
        <f t="shared" si="3"/>
        <v>vis</v>
      </c>
      <c r="E34" s="69">
        <f>VLOOKUP(C34,Active!C$21:E$973,3,FALSE)</f>
        <v>111482.6849401487</v>
      </c>
      <c r="F34" s="6" t="s">
        <v>92</v>
      </c>
      <c r="G34" s="13" t="str">
        <f t="shared" si="4"/>
        <v>54829.3338</v>
      </c>
      <c r="H34" s="21">
        <f t="shared" si="5"/>
        <v>55743</v>
      </c>
      <c r="I34" s="70" t="s">
        <v>179</v>
      </c>
      <c r="J34" s="71" t="s">
        <v>180</v>
      </c>
      <c r="K34" s="70" t="s">
        <v>181</v>
      </c>
      <c r="L34" s="70" t="s">
        <v>182</v>
      </c>
      <c r="M34" s="71" t="s">
        <v>137</v>
      </c>
      <c r="N34" s="71" t="s">
        <v>176</v>
      </c>
      <c r="O34" s="72" t="s">
        <v>177</v>
      </c>
      <c r="P34" s="73" t="s">
        <v>178</v>
      </c>
    </row>
    <row r="35" spans="1:16" ht="12.75" customHeight="1" thickBot="1">
      <c r="A35" s="21" t="str">
        <f t="shared" si="0"/>
        <v>BAVM 203 </v>
      </c>
      <c r="B35" s="6" t="str">
        <f t="shared" si="1"/>
        <v>II</v>
      </c>
      <c r="C35" s="21">
        <f t="shared" si="2"/>
        <v>54829.566299999999</v>
      </c>
      <c r="D35" s="13" t="str">
        <f t="shared" si="3"/>
        <v>vis</v>
      </c>
      <c r="E35" s="69">
        <f>VLOOKUP(C35,Active!C$21:E$973,3,FALSE)</f>
        <v>111483.64968782826</v>
      </c>
      <c r="F35" s="6" t="s">
        <v>92</v>
      </c>
      <c r="G35" s="13" t="str">
        <f t="shared" si="4"/>
        <v>54829.5663</v>
      </c>
      <c r="H35" s="21">
        <f t="shared" si="5"/>
        <v>55743.5</v>
      </c>
      <c r="I35" s="70" t="s">
        <v>183</v>
      </c>
      <c r="J35" s="71" t="s">
        <v>184</v>
      </c>
      <c r="K35" s="70" t="s">
        <v>185</v>
      </c>
      <c r="L35" s="70" t="s">
        <v>186</v>
      </c>
      <c r="M35" s="71" t="s">
        <v>137</v>
      </c>
      <c r="N35" s="71" t="s">
        <v>176</v>
      </c>
      <c r="O35" s="72" t="s">
        <v>177</v>
      </c>
      <c r="P35" s="73" t="s">
        <v>178</v>
      </c>
    </row>
    <row r="36" spans="1:16" ht="12.75" customHeight="1" thickBot="1">
      <c r="A36" s="21" t="str">
        <f t="shared" si="0"/>
        <v>BAVM 212 </v>
      </c>
      <c r="B36" s="6" t="str">
        <f t="shared" si="1"/>
        <v>I</v>
      </c>
      <c r="C36" s="21">
        <f t="shared" si="2"/>
        <v>55063.576399999998</v>
      </c>
      <c r="D36" s="13" t="str">
        <f t="shared" si="3"/>
        <v>vis</v>
      </c>
      <c r="E36" s="69">
        <f>VLOOKUP(C36,Active!C$21:E$973,3,FALSE)</f>
        <v>112454.66345544194</v>
      </c>
      <c r="F36" s="6" t="s">
        <v>92</v>
      </c>
      <c r="G36" s="13" t="str">
        <f t="shared" si="4"/>
        <v>55063.5764</v>
      </c>
      <c r="H36" s="21">
        <f t="shared" si="5"/>
        <v>56229</v>
      </c>
      <c r="I36" s="70" t="s">
        <v>187</v>
      </c>
      <c r="J36" s="71" t="s">
        <v>188</v>
      </c>
      <c r="K36" s="70" t="s">
        <v>189</v>
      </c>
      <c r="L36" s="70" t="s">
        <v>190</v>
      </c>
      <c r="M36" s="71" t="s">
        <v>137</v>
      </c>
      <c r="N36" s="71" t="s">
        <v>119</v>
      </c>
      <c r="O36" s="72" t="s">
        <v>120</v>
      </c>
      <c r="P36" s="73" t="s">
        <v>191</v>
      </c>
    </row>
    <row r="37" spans="1:16" ht="12.75" customHeight="1" thickBot="1">
      <c r="A37" s="21" t="str">
        <f t="shared" si="0"/>
        <v>BAVM 212 </v>
      </c>
      <c r="B37" s="6" t="str">
        <f t="shared" si="1"/>
        <v>I</v>
      </c>
      <c r="C37" s="21">
        <f t="shared" si="2"/>
        <v>55067.430899999999</v>
      </c>
      <c r="D37" s="13" t="str">
        <f t="shared" si="3"/>
        <v>vis</v>
      </c>
      <c r="E37" s="69">
        <f>VLOOKUP(C37,Active!C$21:E$973,3,FALSE)</f>
        <v>112470.65751966083</v>
      </c>
      <c r="F37" s="6" t="s">
        <v>92</v>
      </c>
      <c r="G37" s="13" t="str">
        <f t="shared" si="4"/>
        <v>55067.4309</v>
      </c>
      <c r="H37" s="21">
        <f t="shared" si="5"/>
        <v>56237</v>
      </c>
      <c r="I37" s="70" t="s">
        <v>192</v>
      </c>
      <c r="J37" s="71" t="s">
        <v>193</v>
      </c>
      <c r="K37" s="70" t="s">
        <v>194</v>
      </c>
      <c r="L37" s="70" t="s">
        <v>195</v>
      </c>
      <c r="M37" s="71" t="s">
        <v>137</v>
      </c>
      <c r="N37" s="71" t="s">
        <v>119</v>
      </c>
      <c r="O37" s="72" t="s">
        <v>120</v>
      </c>
      <c r="P37" s="73" t="s">
        <v>191</v>
      </c>
    </row>
    <row r="38" spans="1:16" ht="12.75" customHeight="1" thickBot="1">
      <c r="A38" s="21" t="str">
        <f t="shared" si="0"/>
        <v>BAVM 215 </v>
      </c>
      <c r="B38" s="6" t="str">
        <f t="shared" si="1"/>
        <v>II</v>
      </c>
      <c r="C38" s="21">
        <f t="shared" si="2"/>
        <v>55409.398999999998</v>
      </c>
      <c r="D38" s="13" t="str">
        <f t="shared" si="3"/>
        <v>vis</v>
      </c>
      <c r="E38" s="69">
        <f>VLOOKUP(C38,Active!C$21:E$973,3,FALSE)</f>
        <v>113889.63786787953</v>
      </c>
      <c r="F38" s="6" t="s">
        <v>92</v>
      </c>
      <c r="G38" s="13" t="str">
        <f t="shared" si="4"/>
        <v>55409.3990</v>
      </c>
      <c r="H38" s="21">
        <f t="shared" si="5"/>
        <v>56946.5</v>
      </c>
      <c r="I38" s="70" t="s">
        <v>201</v>
      </c>
      <c r="J38" s="71" t="s">
        <v>202</v>
      </c>
      <c r="K38" s="70" t="s">
        <v>203</v>
      </c>
      <c r="L38" s="70" t="s">
        <v>204</v>
      </c>
      <c r="M38" s="71" t="s">
        <v>137</v>
      </c>
      <c r="N38" s="71" t="s">
        <v>119</v>
      </c>
      <c r="O38" s="72" t="s">
        <v>120</v>
      </c>
      <c r="P38" s="73" t="s">
        <v>205</v>
      </c>
    </row>
    <row r="39" spans="1:16" ht="12.75" customHeight="1" thickBot="1">
      <c r="A39" s="21" t="str">
        <f t="shared" si="0"/>
        <v>BAVM 215 </v>
      </c>
      <c r="B39" s="6" t="str">
        <f t="shared" si="1"/>
        <v>II</v>
      </c>
      <c r="C39" s="21">
        <f t="shared" si="2"/>
        <v>55460.489099999999</v>
      </c>
      <c r="D39" s="13" t="str">
        <f t="shared" si="3"/>
        <v>vis</v>
      </c>
      <c r="E39" s="69">
        <f>VLOOKUP(C39,Active!C$21:E$973,3,FALSE)</f>
        <v>114101.63380518634</v>
      </c>
      <c r="F39" s="6" t="s">
        <v>92</v>
      </c>
      <c r="G39" s="13" t="str">
        <f t="shared" si="4"/>
        <v>55460.4891</v>
      </c>
      <c r="H39" s="21">
        <f t="shared" si="5"/>
        <v>57052.5</v>
      </c>
      <c r="I39" s="70" t="s">
        <v>206</v>
      </c>
      <c r="J39" s="71" t="s">
        <v>207</v>
      </c>
      <c r="K39" s="70" t="s">
        <v>208</v>
      </c>
      <c r="L39" s="70" t="s">
        <v>209</v>
      </c>
      <c r="M39" s="71" t="s">
        <v>137</v>
      </c>
      <c r="N39" s="71" t="s">
        <v>119</v>
      </c>
      <c r="O39" s="72" t="s">
        <v>120</v>
      </c>
      <c r="P39" s="73" t="s">
        <v>205</v>
      </c>
    </row>
    <row r="40" spans="1:16" ht="12.75" customHeight="1" thickBot="1">
      <c r="A40" s="21" t="str">
        <f t="shared" si="0"/>
        <v>BAVM 215 </v>
      </c>
      <c r="B40" s="6" t="str">
        <f t="shared" si="1"/>
        <v>II</v>
      </c>
      <c r="C40" s="21">
        <f t="shared" si="2"/>
        <v>55462.4179</v>
      </c>
      <c r="D40" s="13" t="str">
        <f t="shared" si="3"/>
        <v>vis</v>
      </c>
      <c r="E40" s="69">
        <f>VLOOKUP(C40,Active!C$21:E$973,3,FALSE)</f>
        <v>114109.63726894699</v>
      </c>
      <c r="F40" s="6" t="s">
        <v>92</v>
      </c>
      <c r="G40" s="13" t="str">
        <f t="shared" si="4"/>
        <v>55462.4179</v>
      </c>
      <c r="H40" s="21">
        <f t="shared" si="5"/>
        <v>57056.5</v>
      </c>
      <c r="I40" s="70" t="s">
        <v>210</v>
      </c>
      <c r="J40" s="71" t="s">
        <v>211</v>
      </c>
      <c r="K40" s="70" t="s">
        <v>212</v>
      </c>
      <c r="L40" s="70" t="s">
        <v>213</v>
      </c>
      <c r="M40" s="71" t="s">
        <v>137</v>
      </c>
      <c r="N40" s="71" t="s">
        <v>119</v>
      </c>
      <c r="O40" s="72" t="s">
        <v>120</v>
      </c>
      <c r="P40" s="73" t="s">
        <v>205</v>
      </c>
    </row>
    <row r="41" spans="1:16" ht="12.75" customHeight="1" thickBot="1">
      <c r="A41" s="21" t="str">
        <f t="shared" si="0"/>
        <v>BAVM 215 </v>
      </c>
      <c r="B41" s="6" t="str">
        <f t="shared" si="1"/>
        <v>II</v>
      </c>
      <c r="C41" s="21">
        <f t="shared" si="2"/>
        <v>55473.5026</v>
      </c>
      <c r="D41" s="13" t="str">
        <f t="shared" si="3"/>
        <v>vis</v>
      </c>
      <c r="E41" s="69">
        <f>VLOOKUP(C41,Active!C$21:E$973,3,FALSE)</f>
        <v>114155.63270380159</v>
      </c>
      <c r="F41" s="6" t="s">
        <v>92</v>
      </c>
      <c r="G41" s="13" t="str">
        <f t="shared" si="4"/>
        <v>55473.5026</v>
      </c>
      <c r="H41" s="21">
        <f t="shared" si="5"/>
        <v>57079.5</v>
      </c>
      <c r="I41" s="70" t="s">
        <v>214</v>
      </c>
      <c r="J41" s="71" t="s">
        <v>215</v>
      </c>
      <c r="K41" s="70" t="s">
        <v>216</v>
      </c>
      <c r="L41" s="70" t="s">
        <v>217</v>
      </c>
      <c r="M41" s="71" t="s">
        <v>137</v>
      </c>
      <c r="N41" s="71" t="s">
        <v>119</v>
      </c>
      <c r="O41" s="72" t="s">
        <v>120</v>
      </c>
      <c r="P41" s="73" t="s">
        <v>205</v>
      </c>
    </row>
    <row r="42" spans="1:16" ht="12.75" customHeight="1" thickBot="1">
      <c r="A42" s="21" t="str">
        <f t="shared" si="0"/>
        <v>BAVM 215 </v>
      </c>
      <c r="B42" s="6" t="str">
        <f t="shared" si="1"/>
        <v>II</v>
      </c>
      <c r="C42" s="21">
        <f t="shared" si="2"/>
        <v>55514.471799999999</v>
      </c>
      <c r="D42" s="13" t="str">
        <f t="shared" si="3"/>
        <v>vis</v>
      </c>
      <c r="E42" s="69">
        <f>VLOOKUP(C42,Active!C$21:E$973,3,FALSE)</f>
        <v>114325.63244846268</v>
      </c>
      <c r="F42" s="6" t="s">
        <v>92</v>
      </c>
      <c r="G42" s="13" t="str">
        <f t="shared" si="4"/>
        <v>55514.4718</v>
      </c>
      <c r="H42" s="21">
        <f t="shared" si="5"/>
        <v>57164.5</v>
      </c>
      <c r="I42" s="70" t="s">
        <v>218</v>
      </c>
      <c r="J42" s="71" t="s">
        <v>219</v>
      </c>
      <c r="K42" s="70" t="s">
        <v>220</v>
      </c>
      <c r="L42" s="70" t="s">
        <v>221</v>
      </c>
      <c r="M42" s="71" t="s">
        <v>137</v>
      </c>
      <c r="N42" s="71" t="s">
        <v>119</v>
      </c>
      <c r="O42" s="72" t="s">
        <v>120</v>
      </c>
      <c r="P42" s="73" t="s">
        <v>205</v>
      </c>
    </row>
    <row r="43" spans="1:16" ht="12.75" customHeight="1" thickBot="1">
      <c r="A43" s="21" t="str">
        <f t="shared" si="0"/>
        <v>BAVM 225 </v>
      </c>
      <c r="B43" s="6" t="str">
        <f t="shared" si="1"/>
        <v>I</v>
      </c>
      <c r="C43" s="21">
        <f t="shared" si="2"/>
        <v>55787.5147</v>
      </c>
      <c r="D43" s="13" t="str">
        <f t="shared" si="3"/>
        <v>vis</v>
      </c>
      <c r="E43" s="69">
        <f>VLOOKUP(C43,Active!C$21:E$973,3,FALSE)</f>
        <v>115458.61096113871</v>
      </c>
      <c r="F43" s="6" t="s">
        <v>92</v>
      </c>
      <c r="G43" s="13" t="str">
        <f t="shared" si="4"/>
        <v>55787.5147</v>
      </c>
      <c r="H43" s="21">
        <f t="shared" si="5"/>
        <v>57731</v>
      </c>
      <c r="I43" s="70" t="s">
        <v>227</v>
      </c>
      <c r="J43" s="71" t="s">
        <v>228</v>
      </c>
      <c r="K43" s="70" t="s">
        <v>229</v>
      </c>
      <c r="L43" s="70" t="s">
        <v>230</v>
      </c>
      <c r="M43" s="71" t="s">
        <v>137</v>
      </c>
      <c r="N43" s="71" t="s">
        <v>119</v>
      </c>
      <c r="O43" s="72" t="s">
        <v>120</v>
      </c>
      <c r="P43" s="73" t="s">
        <v>231</v>
      </c>
    </row>
    <row r="44" spans="1:16" ht="12.75" customHeight="1" thickBot="1">
      <c r="A44" s="21" t="str">
        <f t="shared" si="0"/>
        <v>BAVM 225 </v>
      </c>
      <c r="B44" s="6" t="str">
        <f t="shared" si="1"/>
        <v>II</v>
      </c>
      <c r="C44" s="21">
        <f t="shared" si="2"/>
        <v>55838.364099999999</v>
      </c>
      <c r="D44" s="13" t="str">
        <f t="shared" si="3"/>
        <v>vis</v>
      </c>
      <c r="E44" s="69">
        <f>VLOOKUP(C44,Active!C$21:E$973,3,FALSE)</f>
        <v>115669.60812525639</v>
      </c>
      <c r="F44" s="6" t="s">
        <v>92</v>
      </c>
      <c r="G44" s="13" t="str">
        <f t="shared" si="4"/>
        <v>55838.3641</v>
      </c>
      <c r="H44" s="21">
        <f t="shared" si="5"/>
        <v>57836.5</v>
      </c>
      <c r="I44" s="70" t="s">
        <v>238</v>
      </c>
      <c r="J44" s="71" t="s">
        <v>239</v>
      </c>
      <c r="K44" s="70" t="s">
        <v>240</v>
      </c>
      <c r="L44" s="70" t="s">
        <v>241</v>
      </c>
      <c r="M44" s="71" t="s">
        <v>137</v>
      </c>
      <c r="N44" s="71" t="s">
        <v>119</v>
      </c>
      <c r="O44" s="72" t="s">
        <v>120</v>
      </c>
      <c r="P44" s="73" t="s">
        <v>231</v>
      </c>
    </row>
    <row r="45" spans="1:16" ht="12.75" customHeight="1" thickBot="1">
      <c r="A45" s="21" t="str">
        <f t="shared" si="0"/>
        <v>BAVM 225 </v>
      </c>
      <c r="B45" s="6" t="str">
        <f t="shared" si="1"/>
        <v>I</v>
      </c>
      <c r="C45" s="21">
        <f t="shared" si="2"/>
        <v>55838.604299999999</v>
      </c>
      <c r="D45" s="13" t="str">
        <f t="shared" si="3"/>
        <v>vis</v>
      </c>
      <c r="E45" s="69">
        <f>VLOOKUP(C45,Active!C$21:E$973,3,FALSE)</f>
        <v>115670.60482371932</v>
      </c>
      <c r="F45" s="6" t="s">
        <v>92</v>
      </c>
      <c r="G45" s="13" t="str">
        <f t="shared" si="4"/>
        <v>55838.6043</v>
      </c>
      <c r="H45" s="21">
        <f t="shared" si="5"/>
        <v>57837</v>
      </c>
      <c r="I45" s="70" t="s">
        <v>242</v>
      </c>
      <c r="J45" s="71" t="s">
        <v>243</v>
      </c>
      <c r="K45" s="70" t="s">
        <v>244</v>
      </c>
      <c r="L45" s="70" t="s">
        <v>245</v>
      </c>
      <c r="M45" s="71" t="s">
        <v>137</v>
      </c>
      <c r="N45" s="71" t="s">
        <v>119</v>
      </c>
      <c r="O45" s="72" t="s">
        <v>120</v>
      </c>
      <c r="P45" s="73" t="s">
        <v>231</v>
      </c>
    </row>
    <row r="46" spans="1:16" ht="12.75" customHeight="1" thickBot="1">
      <c r="A46" s="21" t="str">
        <f t="shared" si="0"/>
        <v>BAVM 225 </v>
      </c>
      <c r="B46" s="6" t="str">
        <f t="shared" si="1"/>
        <v>I</v>
      </c>
      <c r="C46" s="21">
        <f t="shared" si="2"/>
        <v>55856.437400000003</v>
      </c>
      <c r="D46" s="13" t="str">
        <f t="shared" si="3"/>
        <v>vis</v>
      </c>
      <c r="E46" s="69">
        <f>VLOOKUP(C46,Active!C$21:E$973,3,FALSE)</f>
        <v>115744.60242305044</v>
      </c>
      <c r="F46" s="6" t="s">
        <v>92</v>
      </c>
      <c r="G46" s="13" t="str">
        <f t="shared" si="4"/>
        <v>55856.4374</v>
      </c>
      <c r="H46" s="21">
        <f t="shared" si="5"/>
        <v>57874</v>
      </c>
      <c r="I46" s="70" t="s">
        <v>246</v>
      </c>
      <c r="J46" s="71" t="s">
        <v>247</v>
      </c>
      <c r="K46" s="70" t="s">
        <v>248</v>
      </c>
      <c r="L46" s="70" t="s">
        <v>230</v>
      </c>
      <c r="M46" s="71" t="s">
        <v>137</v>
      </c>
      <c r="N46" s="71" t="s">
        <v>119</v>
      </c>
      <c r="O46" s="72" t="s">
        <v>120</v>
      </c>
      <c r="P46" s="73" t="s">
        <v>231</v>
      </c>
    </row>
    <row r="47" spans="1:16" ht="12.75" customHeight="1" thickBot="1">
      <c r="A47" s="21" t="str">
        <f t="shared" si="0"/>
        <v>BAVM 225 </v>
      </c>
      <c r="B47" s="6" t="str">
        <f t="shared" si="1"/>
        <v>I</v>
      </c>
      <c r="C47" s="21">
        <f t="shared" si="2"/>
        <v>55874.269800000002</v>
      </c>
      <c r="D47" s="13" t="str">
        <f t="shared" si="3"/>
        <v>vis</v>
      </c>
      <c r="E47" s="69">
        <f>VLOOKUP(C47,Active!C$21:E$973,3,FALSE)</f>
        <v>115818.59711776488</v>
      </c>
      <c r="F47" s="6" t="s">
        <v>92</v>
      </c>
      <c r="G47" s="13" t="str">
        <f t="shared" si="4"/>
        <v>55874.2698</v>
      </c>
      <c r="H47" s="21">
        <f t="shared" si="5"/>
        <v>57911</v>
      </c>
      <c r="I47" s="70" t="s">
        <v>249</v>
      </c>
      <c r="J47" s="71" t="s">
        <v>250</v>
      </c>
      <c r="K47" s="70" t="s">
        <v>251</v>
      </c>
      <c r="L47" s="70" t="s">
        <v>252</v>
      </c>
      <c r="M47" s="71" t="s">
        <v>137</v>
      </c>
      <c r="N47" s="71" t="s">
        <v>119</v>
      </c>
      <c r="O47" s="72" t="s">
        <v>120</v>
      </c>
      <c r="P47" s="73" t="s">
        <v>231</v>
      </c>
    </row>
    <row r="48" spans="1:16" ht="12.75" customHeight="1">
      <c r="A48" s="21" t="str">
        <f t="shared" si="0"/>
        <v>BAVM 225 </v>
      </c>
      <c r="B48" s="6" t="str">
        <f t="shared" si="1"/>
        <v>II</v>
      </c>
      <c r="C48" s="21">
        <f t="shared" si="2"/>
        <v>55874.5118</v>
      </c>
      <c r="D48" s="13" t="str">
        <f t="shared" si="3"/>
        <v>vis</v>
      </c>
      <c r="E48" s="69">
        <f>VLOOKUP(C48,Active!C$21:E$973,3,FALSE)</f>
        <v>115819.6012852421</v>
      </c>
      <c r="F48" s="6" t="s">
        <v>92</v>
      </c>
      <c r="G48" s="13" t="str">
        <f t="shared" si="4"/>
        <v>55874.5118</v>
      </c>
      <c r="H48" s="21">
        <f t="shared" si="5"/>
        <v>57911.5</v>
      </c>
      <c r="I48" s="74" t="s">
        <v>253</v>
      </c>
      <c r="J48" s="75" t="s">
        <v>254</v>
      </c>
      <c r="K48" s="74" t="s">
        <v>255</v>
      </c>
      <c r="L48" s="74" t="s">
        <v>256</v>
      </c>
      <c r="M48" s="75" t="s">
        <v>137</v>
      </c>
      <c r="N48" s="75" t="s">
        <v>119</v>
      </c>
      <c r="O48" s="76" t="s">
        <v>120</v>
      </c>
      <c r="P48" s="77" t="s">
        <v>231</v>
      </c>
    </row>
    <row r="49" spans="1:17" ht="12.75" customHeight="1">
      <c r="A49" s="78"/>
      <c r="B49" s="79"/>
      <c r="C49" s="78"/>
      <c r="D49" s="80"/>
      <c r="E49" s="81"/>
      <c r="F49" s="79"/>
      <c r="G49" s="80"/>
      <c r="H49" s="78"/>
      <c r="I49" s="82"/>
      <c r="J49" s="83"/>
      <c r="K49" s="82"/>
      <c r="L49" s="82"/>
      <c r="M49" s="83"/>
      <c r="N49" s="83"/>
      <c r="O49" s="84"/>
      <c r="P49" s="84"/>
      <c r="Q49" s="80"/>
    </row>
    <row r="50" spans="1:17" ht="12.75" customHeight="1">
      <c r="A50" s="78"/>
      <c r="B50" s="79"/>
      <c r="C50" s="78"/>
      <c r="D50" s="80"/>
      <c r="E50" s="81"/>
      <c r="F50" s="79"/>
      <c r="G50" s="80"/>
      <c r="H50" s="78"/>
      <c r="I50" s="82"/>
      <c r="J50" s="83"/>
      <c r="K50" s="82"/>
      <c r="L50" s="82"/>
      <c r="M50" s="83"/>
      <c r="N50" s="83"/>
      <c r="O50" s="84"/>
      <c r="P50" s="84"/>
      <c r="Q50" s="80"/>
    </row>
    <row r="51" spans="1:17" ht="12.75" customHeight="1">
      <c r="A51" s="78"/>
      <c r="B51" s="79"/>
      <c r="C51" s="78"/>
      <c r="D51" s="80"/>
      <c r="E51" s="81"/>
      <c r="F51" s="79"/>
      <c r="G51" s="80"/>
      <c r="H51" s="78"/>
      <c r="I51" s="82"/>
      <c r="J51" s="83"/>
      <c r="K51" s="82"/>
      <c r="L51" s="82"/>
      <c r="M51" s="83"/>
      <c r="N51" s="83"/>
      <c r="O51" s="84"/>
      <c r="P51" s="84"/>
      <c r="Q51" s="80"/>
    </row>
    <row r="52" spans="1:17" ht="12.75" customHeight="1">
      <c r="A52" s="78"/>
      <c r="B52" s="79"/>
      <c r="C52" s="78"/>
      <c r="D52" s="80"/>
      <c r="E52" s="81"/>
      <c r="F52" s="79"/>
      <c r="G52" s="80"/>
      <c r="H52" s="78"/>
      <c r="I52" s="82"/>
      <c r="J52" s="83"/>
      <c r="K52" s="82"/>
      <c r="L52" s="82"/>
      <c r="M52" s="83"/>
      <c r="N52" s="83"/>
      <c r="O52" s="84"/>
      <c r="P52" s="84"/>
      <c r="Q52" s="80"/>
    </row>
    <row r="53" spans="1:17" ht="12.75" customHeight="1">
      <c r="A53" s="78"/>
      <c r="B53" s="79"/>
      <c r="C53" s="78"/>
      <c r="D53" s="80"/>
      <c r="E53" s="81"/>
      <c r="F53" s="79"/>
      <c r="G53" s="80"/>
      <c r="H53" s="78"/>
      <c r="I53" s="82"/>
      <c r="J53" s="83"/>
      <c r="K53" s="82"/>
      <c r="L53" s="82"/>
      <c r="M53" s="83"/>
      <c r="N53" s="83"/>
      <c r="O53" s="84"/>
      <c r="P53" s="84"/>
      <c r="Q53" s="80"/>
    </row>
    <row r="54" spans="1:17" ht="12.75" customHeight="1">
      <c r="A54" s="78"/>
      <c r="B54" s="79"/>
      <c r="C54" s="78"/>
      <c r="D54" s="80"/>
      <c r="E54" s="81"/>
      <c r="F54" s="79"/>
      <c r="G54" s="80"/>
      <c r="H54" s="78"/>
      <c r="I54" s="82"/>
      <c r="J54" s="83"/>
      <c r="K54" s="82"/>
      <c r="L54" s="82"/>
      <c r="M54" s="83"/>
      <c r="N54" s="83"/>
      <c r="O54" s="84"/>
      <c r="P54" s="84"/>
      <c r="Q54" s="80"/>
    </row>
    <row r="55" spans="1:17" ht="12.75" customHeight="1">
      <c r="A55" s="78"/>
      <c r="B55" s="79"/>
      <c r="C55" s="78"/>
      <c r="D55" s="80"/>
      <c r="E55" s="81"/>
      <c r="F55" s="79"/>
      <c r="G55" s="80"/>
      <c r="H55" s="78"/>
      <c r="I55" s="82"/>
      <c r="J55" s="83"/>
      <c r="K55" s="82"/>
      <c r="L55" s="82"/>
      <c r="M55" s="83"/>
      <c r="N55" s="83"/>
      <c r="O55" s="84"/>
      <c r="P55" s="84"/>
      <c r="Q55" s="80"/>
    </row>
    <row r="56" spans="1:17" ht="12.75" customHeight="1">
      <c r="A56" s="78"/>
      <c r="B56" s="79"/>
      <c r="C56" s="78"/>
      <c r="D56" s="80"/>
      <c r="E56" s="81"/>
      <c r="F56" s="79"/>
      <c r="G56" s="80"/>
      <c r="H56" s="78"/>
      <c r="I56" s="82"/>
      <c r="J56" s="83"/>
      <c r="K56" s="82"/>
      <c r="L56" s="82"/>
      <c r="M56" s="83"/>
      <c r="N56" s="83"/>
      <c r="O56" s="84"/>
      <c r="P56" s="84"/>
      <c r="Q56" s="80"/>
    </row>
    <row r="57" spans="1:17" ht="12.75" customHeight="1">
      <c r="A57" s="78"/>
      <c r="B57" s="79"/>
      <c r="C57" s="78"/>
      <c r="D57" s="80"/>
      <c r="E57" s="81"/>
      <c r="F57" s="79"/>
      <c r="G57" s="80"/>
      <c r="H57" s="78"/>
      <c r="I57" s="82"/>
      <c r="J57" s="83"/>
      <c r="K57" s="82"/>
      <c r="L57" s="82"/>
      <c r="M57" s="83"/>
      <c r="N57" s="83"/>
      <c r="O57" s="84"/>
      <c r="P57" s="84"/>
      <c r="Q57" s="80"/>
    </row>
    <row r="58" spans="1:17" ht="12.75" customHeight="1">
      <c r="A58" s="78"/>
      <c r="B58" s="79"/>
      <c r="C58" s="78"/>
      <c r="D58" s="80"/>
      <c r="E58" s="81"/>
      <c r="F58" s="79"/>
      <c r="G58" s="80"/>
      <c r="H58" s="78"/>
      <c r="I58" s="82"/>
      <c r="J58" s="83"/>
      <c r="K58" s="82"/>
      <c r="L58" s="82"/>
      <c r="M58" s="83"/>
      <c r="N58" s="83"/>
      <c r="O58" s="84"/>
      <c r="P58" s="84"/>
      <c r="Q58" s="80"/>
    </row>
    <row r="59" spans="1:17" ht="12.75" customHeight="1">
      <c r="A59" s="78"/>
      <c r="B59" s="79"/>
      <c r="C59" s="78"/>
      <c r="D59" s="80"/>
      <c r="E59" s="81"/>
      <c r="F59" s="79"/>
      <c r="G59" s="80"/>
      <c r="H59" s="78"/>
      <c r="I59" s="82"/>
      <c r="J59" s="83"/>
      <c r="K59" s="82"/>
      <c r="L59" s="82"/>
      <c r="M59" s="83"/>
      <c r="N59" s="83"/>
      <c r="O59" s="84"/>
      <c r="P59" s="84"/>
      <c r="Q59" s="80"/>
    </row>
    <row r="60" spans="1:17" ht="12.75" customHeight="1">
      <c r="A60" s="78"/>
      <c r="B60" s="79"/>
      <c r="C60" s="78"/>
      <c r="D60" s="80"/>
      <c r="E60" s="81"/>
      <c r="F60" s="79"/>
      <c r="G60" s="80"/>
      <c r="H60" s="78"/>
      <c r="I60" s="82"/>
      <c r="J60" s="83"/>
      <c r="K60" s="82"/>
      <c r="L60" s="82"/>
      <c r="M60" s="83"/>
      <c r="N60" s="83"/>
      <c r="O60" s="84"/>
      <c r="P60" s="84"/>
      <c r="Q60" s="80"/>
    </row>
    <row r="61" spans="1:17" ht="12.75" customHeight="1">
      <c r="A61" s="78"/>
      <c r="B61" s="79"/>
      <c r="C61" s="78"/>
      <c r="D61" s="80"/>
      <c r="E61" s="81"/>
      <c r="F61" s="79"/>
      <c r="G61" s="80"/>
      <c r="H61" s="78"/>
      <c r="I61" s="82"/>
      <c r="J61" s="83"/>
      <c r="K61" s="82"/>
      <c r="L61" s="82"/>
      <c r="M61" s="83"/>
      <c r="N61" s="83"/>
      <c r="O61" s="84"/>
      <c r="P61" s="84"/>
      <c r="Q61" s="80"/>
    </row>
    <row r="62" spans="1:17" ht="12.75" customHeight="1">
      <c r="A62" s="78"/>
      <c r="B62" s="79"/>
      <c r="C62" s="78"/>
      <c r="D62" s="80"/>
      <c r="E62" s="81"/>
      <c r="F62" s="79"/>
      <c r="G62" s="80"/>
      <c r="H62" s="78"/>
      <c r="I62" s="82"/>
      <c r="J62" s="83"/>
      <c r="K62" s="82"/>
      <c r="L62" s="82"/>
      <c r="M62" s="83"/>
      <c r="N62" s="83"/>
      <c r="O62" s="84"/>
      <c r="P62" s="84"/>
      <c r="Q62" s="80"/>
    </row>
    <row r="63" spans="1:17" ht="12.75" customHeight="1">
      <c r="A63" s="78"/>
      <c r="B63" s="79"/>
      <c r="C63" s="78"/>
      <c r="D63" s="80"/>
      <c r="E63" s="81"/>
      <c r="F63" s="79"/>
      <c r="G63" s="80"/>
      <c r="H63" s="78"/>
      <c r="I63" s="82"/>
      <c r="J63" s="83"/>
      <c r="K63" s="82"/>
      <c r="L63" s="82"/>
      <c r="M63" s="83"/>
      <c r="N63" s="83"/>
      <c r="O63" s="84"/>
      <c r="P63" s="84"/>
      <c r="Q63" s="80"/>
    </row>
    <row r="64" spans="1:17" ht="12.75" customHeight="1">
      <c r="A64" s="78"/>
      <c r="B64" s="79"/>
      <c r="C64" s="78"/>
      <c r="D64" s="80"/>
      <c r="E64" s="81"/>
      <c r="F64" s="79"/>
      <c r="G64" s="80"/>
      <c r="H64" s="78"/>
      <c r="I64" s="82"/>
      <c r="J64" s="83"/>
      <c r="K64" s="82"/>
      <c r="L64" s="82"/>
      <c r="M64" s="83"/>
      <c r="N64" s="83"/>
      <c r="O64" s="84"/>
      <c r="P64" s="84"/>
      <c r="Q64" s="80"/>
    </row>
    <row r="65" spans="1:17" ht="12.75" customHeight="1">
      <c r="A65" s="78"/>
      <c r="B65" s="79"/>
      <c r="C65" s="78"/>
      <c r="D65" s="80"/>
      <c r="E65" s="81"/>
      <c r="F65" s="79"/>
      <c r="G65" s="80"/>
      <c r="H65" s="78"/>
      <c r="I65" s="82"/>
      <c r="J65" s="83"/>
      <c r="K65" s="82"/>
      <c r="L65" s="82"/>
      <c r="M65" s="83"/>
      <c r="N65" s="83"/>
      <c r="O65" s="84"/>
      <c r="P65" s="84"/>
      <c r="Q65" s="80"/>
    </row>
    <row r="66" spans="1:17" ht="12.75" customHeight="1">
      <c r="A66" s="78"/>
      <c r="B66" s="79"/>
      <c r="C66" s="78"/>
      <c r="D66" s="80"/>
      <c r="E66" s="81"/>
      <c r="F66" s="79"/>
      <c r="G66" s="80"/>
      <c r="H66" s="78"/>
      <c r="I66" s="82"/>
      <c r="J66" s="83"/>
      <c r="K66" s="82"/>
      <c r="L66" s="82"/>
      <c r="M66" s="83"/>
      <c r="N66" s="83"/>
      <c r="O66" s="84"/>
      <c r="P66" s="84"/>
      <c r="Q66" s="80"/>
    </row>
    <row r="67" spans="1:17" ht="12.75" customHeight="1">
      <c r="A67" s="78"/>
      <c r="B67" s="79"/>
      <c r="C67" s="78"/>
      <c r="D67" s="80"/>
      <c r="E67" s="81"/>
      <c r="F67" s="79"/>
      <c r="G67" s="80"/>
      <c r="H67" s="78"/>
      <c r="I67" s="82"/>
      <c r="J67" s="83"/>
      <c r="K67" s="82"/>
      <c r="L67" s="82"/>
      <c r="M67" s="83"/>
      <c r="N67" s="83"/>
      <c r="O67" s="84"/>
      <c r="P67" s="84"/>
      <c r="Q67" s="80"/>
    </row>
    <row r="68" spans="1:17" ht="12.75" customHeight="1">
      <c r="A68" s="78"/>
      <c r="B68" s="79"/>
      <c r="C68" s="78"/>
      <c r="D68" s="80"/>
      <c r="E68" s="81"/>
      <c r="F68" s="79"/>
      <c r="G68" s="80"/>
      <c r="H68" s="78"/>
      <c r="I68" s="82"/>
      <c r="J68" s="83"/>
      <c r="K68" s="82"/>
      <c r="L68" s="82"/>
      <c r="M68" s="83"/>
      <c r="N68" s="83"/>
      <c r="O68" s="84"/>
      <c r="P68" s="84"/>
      <c r="Q68" s="80"/>
    </row>
    <row r="69" spans="1:17" ht="12.75" customHeight="1">
      <c r="A69" s="78"/>
      <c r="B69" s="79"/>
      <c r="C69" s="78"/>
      <c r="D69" s="80"/>
      <c r="E69" s="81"/>
      <c r="F69" s="79"/>
      <c r="G69" s="80"/>
      <c r="H69" s="78"/>
      <c r="I69" s="82"/>
      <c r="J69" s="83"/>
      <c r="K69" s="82"/>
      <c r="L69" s="82"/>
      <c r="M69" s="83"/>
      <c r="N69" s="83"/>
      <c r="O69" s="84"/>
      <c r="P69" s="84"/>
      <c r="Q69" s="80"/>
    </row>
    <row r="70" spans="1:17" ht="12.75" customHeight="1">
      <c r="A70" s="78"/>
      <c r="B70" s="79"/>
      <c r="C70" s="78"/>
      <c r="D70" s="80"/>
      <c r="E70" s="81"/>
      <c r="F70" s="79"/>
      <c r="G70" s="80"/>
      <c r="H70" s="78"/>
      <c r="I70" s="82"/>
      <c r="J70" s="83"/>
      <c r="K70" s="82"/>
      <c r="L70" s="82"/>
      <c r="M70" s="83"/>
      <c r="N70" s="83"/>
      <c r="O70" s="84"/>
      <c r="P70" s="84"/>
      <c r="Q70" s="80"/>
    </row>
    <row r="71" spans="1:17" ht="12.75" customHeight="1">
      <c r="A71" s="78"/>
      <c r="B71" s="79"/>
      <c r="C71" s="78"/>
      <c r="D71" s="80"/>
      <c r="E71" s="81"/>
      <c r="F71" s="79"/>
      <c r="G71" s="80"/>
      <c r="H71" s="78"/>
      <c r="I71" s="82"/>
      <c r="J71" s="83"/>
      <c r="K71" s="82"/>
      <c r="L71" s="82"/>
      <c r="M71" s="83"/>
      <c r="N71" s="83"/>
      <c r="O71" s="84"/>
      <c r="P71" s="84"/>
      <c r="Q71" s="80"/>
    </row>
    <row r="72" spans="1:17" ht="12.75" customHeight="1">
      <c r="A72" s="78"/>
      <c r="B72" s="79"/>
      <c r="C72" s="78"/>
      <c r="D72" s="80"/>
      <c r="E72" s="81"/>
      <c r="F72" s="79"/>
      <c r="G72" s="80"/>
      <c r="H72" s="78"/>
      <c r="I72" s="82"/>
      <c r="J72" s="83"/>
      <c r="K72" s="82"/>
      <c r="L72" s="82"/>
      <c r="M72" s="83"/>
      <c r="N72" s="83"/>
      <c r="O72" s="84"/>
      <c r="P72" s="84"/>
      <c r="Q72" s="80"/>
    </row>
    <row r="73" spans="1:17" ht="12.75" customHeight="1">
      <c r="A73" s="78"/>
      <c r="B73" s="79"/>
      <c r="C73" s="78"/>
      <c r="D73" s="80"/>
      <c r="E73" s="81"/>
      <c r="F73" s="79"/>
      <c r="G73" s="80"/>
      <c r="H73" s="78"/>
      <c r="I73" s="82"/>
      <c r="J73" s="83"/>
      <c r="K73" s="82"/>
      <c r="L73" s="82"/>
      <c r="M73" s="83"/>
      <c r="N73" s="83"/>
      <c r="O73" s="84"/>
      <c r="P73" s="84"/>
      <c r="Q73" s="80"/>
    </row>
    <row r="74" spans="1:17" ht="12.75" customHeight="1">
      <c r="A74" s="78"/>
      <c r="B74" s="79"/>
      <c r="C74" s="78"/>
      <c r="D74" s="80"/>
      <c r="E74" s="81"/>
      <c r="F74" s="79"/>
      <c r="G74" s="80"/>
      <c r="H74" s="78"/>
      <c r="I74" s="82"/>
      <c r="J74" s="83"/>
      <c r="K74" s="82"/>
      <c r="L74" s="82"/>
      <c r="M74" s="83"/>
      <c r="N74" s="83"/>
      <c r="O74" s="84"/>
      <c r="P74" s="84"/>
      <c r="Q74" s="80"/>
    </row>
    <row r="75" spans="1:17" ht="12.75" customHeight="1">
      <c r="A75" s="78"/>
      <c r="B75" s="79"/>
      <c r="C75" s="78"/>
      <c r="D75" s="80"/>
      <c r="E75" s="81"/>
      <c r="F75" s="79"/>
      <c r="G75" s="80"/>
      <c r="H75" s="78"/>
      <c r="I75" s="82"/>
      <c r="J75" s="83"/>
      <c r="K75" s="82"/>
      <c r="L75" s="82"/>
      <c r="M75" s="83"/>
      <c r="N75" s="83"/>
      <c r="O75" s="84"/>
      <c r="P75" s="84"/>
      <c r="Q75" s="80"/>
    </row>
    <row r="76" spans="1:17" ht="12.75" customHeight="1">
      <c r="A76" s="78"/>
      <c r="B76" s="79"/>
      <c r="C76" s="78"/>
      <c r="D76" s="80"/>
      <c r="E76" s="81"/>
      <c r="F76" s="79"/>
      <c r="G76" s="80"/>
      <c r="H76" s="78"/>
      <c r="I76" s="82"/>
      <c r="J76" s="83"/>
      <c r="K76" s="82"/>
      <c r="L76" s="82"/>
      <c r="M76" s="83"/>
      <c r="N76" s="83"/>
      <c r="O76" s="84"/>
      <c r="P76" s="84"/>
      <c r="Q76" s="80"/>
    </row>
    <row r="77" spans="1:17" ht="12.75" customHeight="1">
      <c r="A77" s="78"/>
      <c r="B77" s="79"/>
      <c r="C77" s="78"/>
      <c r="D77" s="80"/>
      <c r="E77" s="81"/>
      <c r="F77" s="79"/>
      <c r="G77" s="80"/>
      <c r="H77" s="78"/>
      <c r="I77" s="82"/>
      <c r="J77" s="83"/>
      <c r="K77" s="82"/>
      <c r="L77" s="82"/>
      <c r="M77" s="83"/>
      <c r="N77" s="83"/>
      <c r="O77" s="84"/>
      <c r="P77" s="84"/>
      <c r="Q77" s="80"/>
    </row>
    <row r="78" spans="1:17" ht="12.75" customHeight="1">
      <c r="A78" s="78"/>
      <c r="B78" s="79"/>
      <c r="C78" s="78"/>
      <c r="D78" s="80"/>
      <c r="E78" s="81"/>
      <c r="F78" s="79"/>
      <c r="G78" s="80"/>
      <c r="H78" s="78"/>
      <c r="I78" s="82"/>
      <c r="J78" s="83"/>
      <c r="K78" s="82"/>
      <c r="L78" s="82"/>
      <c r="M78" s="83"/>
      <c r="N78" s="83"/>
      <c r="O78" s="84"/>
      <c r="P78" s="84"/>
      <c r="Q78" s="80"/>
    </row>
    <row r="79" spans="1:17" ht="12.75" customHeight="1">
      <c r="A79" s="78"/>
      <c r="B79" s="79"/>
      <c r="C79" s="78"/>
      <c r="D79" s="80"/>
      <c r="E79" s="81"/>
      <c r="F79" s="79"/>
      <c r="G79" s="80"/>
      <c r="H79" s="78"/>
      <c r="I79" s="82"/>
      <c r="J79" s="83"/>
      <c r="K79" s="82"/>
      <c r="L79" s="82"/>
      <c r="M79" s="83"/>
      <c r="N79" s="83"/>
      <c r="O79" s="84"/>
      <c r="P79" s="84"/>
      <c r="Q79" s="80"/>
    </row>
    <row r="80" spans="1:17" ht="12.75" customHeight="1">
      <c r="A80" s="78"/>
      <c r="B80" s="79"/>
      <c r="C80" s="78"/>
      <c r="D80" s="80"/>
      <c r="E80" s="81"/>
      <c r="F80" s="79"/>
      <c r="G80" s="80"/>
      <c r="H80" s="78"/>
      <c r="I80" s="82"/>
      <c r="J80" s="83"/>
      <c r="K80" s="82"/>
      <c r="L80" s="82"/>
      <c r="M80" s="83"/>
      <c r="N80" s="83"/>
      <c r="O80" s="84"/>
      <c r="P80" s="84"/>
      <c r="Q80" s="80"/>
    </row>
    <row r="81" spans="1:17" ht="12.75" customHeight="1">
      <c r="A81" s="78"/>
      <c r="B81" s="79"/>
      <c r="C81" s="78"/>
      <c r="D81" s="80"/>
      <c r="E81" s="81"/>
      <c r="F81" s="79"/>
      <c r="G81" s="80"/>
      <c r="H81" s="78"/>
      <c r="I81" s="82"/>
      <c r="J81" s="83"/>
      <c r="K81" s="82"/>
      <c r="L81" s="82"/>
      <c r="M81" s="83"/>
      <c r="N81" s="83"/>
      <c r="O81" s="84"/>
      <c r="P81" s="84"/>
      <c r="Q81" s="80"/>
    </row>
    <row r="82" spans="1:17" ht="12.75" customHeight="1">
      <c r="A82" s="78"/>
      <c r="B82" s="79"/>
      <c r="C82" s="78"/>
      <c r="D82" s="80"/>
      <c r="E82" s="81"/>
      <c r="F82" s="79"/>
      <c r="G82" s="80"/>
      <c r="H82" s="78"/>
      <c r="I82" s="82"/>
      <c r="J82" s="83"/>
      <c r="K82" s="82"/>
      <c r="L82" s="82"/>
      <c r="M82" s="83"/>
      <c r="N82" s="83"/>
      <c r="O82" s="84"/>
      <c r="P82" s="84"/>
      <c r="Q82" s="80"/>
    </row>
    <row r="83" spans="1:17" ht="12.75" customHeight="1">
      <c r="A83" s="78"/>
      <c r="B83" s="79"/>
      <c r="C83" s="78"/>
      <c r="D83" s="80"/>
      <c r="E83" s="81"/>
      <c r="F83" s="79"/>
      <c r="G83" s="80"/>
      <c r="H83" s="78"/>
      <c r="I83" s="82"/>
      <c r="J83" s="83"/>
      <c r="K83" s="82"/>
      <c r="L83" s="82"/>
      <c r="M83" s="83"/>
      <c r="N83" s="83"/>
      <c r="O83" s="84"/>
      <c r="P83" s="84"/>
      <c r="Q83" s="80"/>
    </row>
    <row r="84" spans="1:17" ht="12.75" customHeight="1">
      <c r="A84" s="78"/>
      <c r="B84" s="79"/>
      <c r="C84" s="78"/>
      <c r="D84" s="80"/>
      <c r="E84" s="81"/>
      <c r="F84" s="79"/>
      <c r="G84" s="80"/>
      <c r="H84" s="78"/>
      <c r="I84" s="82"/>
      <c r="J84" s="83"/>
      <c r="K84" s="82"/>
      <c r="L84" s="82"/>
      <c r="M84" s="83"/>
      <c r="N84" s="83"/>
      <c r="O84" s="84"/>
      <c r="P84" s="84"/>
      <c r="Q84" s="80"/>
    </row>
    <row r="85" spans="1:17" ht="12.75" customHeight="1">
      <c r="A85" s="78"/>
      <c r="B85" s="79"/>
      <c r="C85" s="78"/>
      <c r="D85" s="80"/>
      <c r="E85" s="81"/>
      <c r="F85" s="79"/>
      <c r="G85" s="80"/>
      <c r="H85" s="78"/>
      <c r="I85" s="82"/>
      <c r="J85" s="83"/>
      <c r="K85" s="82"/>
      <c r="L85" s="82"/>
      <c r="M85" s="83"/>
      <c r="N85" s="83"/>
      <c r="O85" s="84"/>
      <c r="P85" s="84"/>
      <c r="Q85" s="80"/>
    </row>
    <row r="86" spans="1:17" ht="12.75" customHeight="1">
      <c r="A86" s="78"/>
      <c r="B86" s="79"/>
      <c r="C86" s="78"/>
      <c r="D86" s="80"/>
      <c r="E86" s="81"/>
      <c r="F86" s="79"/>
      <c r="G86" s="80"/>
      <c r="H86" s="78"/>
      <c r="I86" s="82"/>
      <c r="J86" s="83"/>
      <c r="K86" s="82"/>
      <c r="L86" s="82"/>
      <c r="M86" s="83"/>
      <c r="N86" s="83"/>
      <c r="O86" s="84"/>
      <c r="P86" s="84"/>
      <c r="Q86" s="80"/>
    </row>
    <row r="87" spans="1:17" ht="12.75" customHeight="1">
      <c r="A87" s="78"/>
      <c r="B87" s="79"/>
      <c r="C87" s="78"/>
      <c r="D87" s="80"/>
      <c r="E87" s="81"/>
      <c r="F87" s="79"/>
      <c r="G87" s="80"/>
      <c r="H87" s="78"/>
      <c r="I87" s="82"/>
      <c r="J87" s="83"/>
      <c r="K87" s="82"/>
      <c r="L87" s="82"/>
      <c r="M87" s="83"/>
      <c r="N87" s="83"/>
      <c r="O87" s="84"/>
      <c r="P87" s="84"/>
      <c r="Q87" s="80"/>
    </row>
    <row r="88" spans="1:17" ht="12.75" customHeight="1">
      <c r="A88" s="78"/>
      <c r="B88" s="79"/>
      <c r="C88" s="78"/>
      <c r="D88" s="80"/>
      <c r="E88" s="81"/>
      <c r="F88" s="79"/>
      <c r="G88" s="80"/>
      <c r="H88" s="78"/>
      <c r="I88" s="82"/>
      <c r="J88" s="83"/>
      <c r="K88" s="82"/>
      <c r="L88" s="82"/>
      <c r="M88" s="83"/>
      <c r="N88" s="83"/>
      <c r="O88" s="84"/>
      <c r="P88" s="84"/>
      <c r="Q88" s="80"/>
    </row>
    <row r="89" spans="1:17" ht="12.75" customHeight="1">
      <c r="A89" s="78"/>
      <c r="B89" s="79"/>
      <c r="C89" s="78"/>
      <c r="D89" s="80"/>
      <c r="E89" s="81"/>
      <c r="F89" s="79"/>
      <c r="G89" s="80"/>
      <c r="H89" s="78"/>
      <c r="I89" s="82"/>
      <c r="J89" s="83"/>
      <c r="K89" s="82"/>
      <c r="L89" s="82"/>
      <c r="M89" s="83"/>
      <c r="N89" s="83"/>
      <c r="O89" s="84"/>
      <c r="P89" s="84"/>
      <c r="Q89" s="80"/>
    </row>
    <row r="90" spans="1:17" ht="12.75" customHeight="1">
      <c r="A90" s="78"/>
      <c r="B90" s="79"/>
      <c r="C90" s="78"/>
      <c r="D90" s="80"/>
      <c r="E90" s="81"/>
      <c r="F90" s="79"/>
      <c r="G90" s="80"/>
      <c r="H90" s="78"/>
      <c r="I90" s="82"/>
      <c r="J90" s="83"/>
      <c r="K90" s="82"/>
      <c r="L90" s="82"/>
      <c r="M90" s="83"/>
      <c r="N90" s="83"/>
      <c r="O90" s="84"/>
      <c r="P90" s="84"/>
      <c r="Q90" s="80"/>
    </row>
    <row r="91" spans="1:17" ht="12.75" customHeight="1">
      <c r="A91" s="78"/>
      <c r="B91" s="79"/>
      <c r="C91" s="78"/>
      <c r="D91" s="80"/>
      <c r="E91" s="81"/>
      <c r="F91" s="79"/>
      <c r="G91" s="80"/>
      <c r="H91" s="78"/>
      <c r="I91" s="82"/>
      <c r="J91" s="83"/>
      <c r="K91" s="82"/>
      <c r="L91" s="82"/>
      <c r="M91" s="83"/>
      <c r="N91" s="83"/>
      <c r="O91" s="84"/>
      <c r="P91" s="84"/>
      <c r="Q91" s="80"/>
    </row>
    <row r="92" spans="1:17" ht="12.75" customHeight="1">
      <c r="A92" s="78"/>
      <c r="B92" s="79"/>
      <c r="C92" s="78"/>
      <c r="D92" s="80"/>
      <c r="E92" s="81"/>
      <c r="F92" s="79"/>
      <c r="G92" s="80"/>
      <c r="H92" s="78"/>
      <c r="I92" s="82"/>
      <c r="J92" s="83"/>
      <c r="K92" s="82"/>
      <c r="L92" s="82"/>
      <c r="M92" s="83"/>
      <c r="N92" s="83"/>
      <c r="O92" s="84"/>
      <c r="P92" s="84"/>
      <c r="Q92" s="80"/>
    </row>
    <row r="93" spans="1:17" ht="12.75" customHeight="1">
      <c r="A93" s="78"/>
      <c r="B93" s="79"/>
      <c r="C93" s="78"/>
      <c r="D93" s="80"/>
      <c r="E93" s="81"/>
      <c r="F93" s="79"/>
      <c r="G93" s="80"/>
      <c r="H93" s="78"/>
      <c r="I93" s="82"/>
      <c r="J93" s="83"/>
      <c r="K93" s="82"/>
      <c r="L93" s="82"/>
      <c r="M93" s="83"/>
      <c r="N93" s="83"/>
      <c r="O93" s="84"/>
      <c r="P93" s="84"/>
      <c r="Q93" s="80"/>
    </row>
    <row r="94" spans="1:17" ht="12.75" customHeight="1">
      <c r="A94" s="78"/>
      <c r="B94" s="79"/>
      <c r="C94" s="78"/>
      <c r="D94" s="80"/>
      <c r="E94" s="81"/>
      <c r="F94" s="79"/>
      <c r="G94" s="80"/>
      <c r="H94" s="78"/>
      <c r="I94" s="82"/>
      <c r="J94" s="83"/>
      <c r="K94" s="82"/>
      <c r="L94" s="82"/>
      <c r="M94" s="83"/>
      <c r="N94" s="83"/>
      <c r="O94" s="84"/>
      <c r="P94" s="84"/>
      <c r="Q94" s="80"/>
    </row>
    <row r="95" spans="1:17" ht="12.75" customHeight="1">
      <c r="A95" s="78"/>
      <c r="B95" s="79"/>
      <c r="C95" s="78"/>
      <c r="D95" s="80"/>
      <c r="E95" s="81"/>
      <c r="F95" s="79"/>
      <c r="G95" s="80"/>
      <c r="H95" s="78"/>
      <c r="I95" s="82"/>
      <c r="J95" s="83"/>
      <c r="K95" s="82"/>
      <c r="L95" s="82"/>
      <c r="M95" s="83"/>
      <c r="N95" s="83"/>
      <c r="O95" s="84"/>
      <c r="P95" s="84"/>
      <c r="Q95" s="80"/>
    </row>
    <row r="96" spans="1:17" ht="12.75" customHeight="1">
      <c r="A96" s="78"/>
      <c r="B96" s="79"/>
      <c r="C96" s="78"/>
      <c r="D96" s="80"/>
      <c r="E96" s="81"/>
      <c r="F96" s="79"/>
      <c r="G96" s="80"/>
      <c r="H96" s="78"/>
      <c r="I96" s="82"/>
      <c r="J96" s="83"/>
      <c r="K96" s="82"/>
      <c r="L96" s="82"/>
      <c r="M96" s="83"/>
      <c r="N96" s="83"/>
      <c r="O96" s="84"/>
      <c r="P96" s="84"/>
      <c r="Q96" s="80"/>
    </row>
    <row r="97" spans="1:17" ht="12.75" customHeight="1">
      <c r="A97" s="78"/>
      <c r="B97" s="79"/>
      <c r="C97" s="78"/>
      <c r="D97" s="80"/>
      <c r="E97" s="81"/>
      <c r="F97" s="79"/>
      <c r="G97" s="80"/>
      <c r="H97" s="78"/>
      <c r="I97" s="82"/>
      <c r="J97" s="83"/>
      <c r="K97" s="82"/>
      <c r="L97" s="82"/>
      <c r="M97" s="83"/>
      <c r="N97" s="83"/>
      <c r="O97" s="84"/>
      <c r="P97" s="84"/>
      <c r="Q97" s="80"/>
    </row>
    <row r="98" spans="1:17" ht="12.75" customHeight="1">
      <c r="A98" s="78"/>
      <c r="B98" s="79"/>
      <c r="C98" s="78"/>
      <c r="D98" s="80"/>
      <c r="E98" s="81"/>
      <c r="F98" s="79"/>
      <c r="G98" s="80"/>
      <c r="H98" s="78"/>
      <c r="I98" s="82"/>
      <c r="J98" s="83"/>
      <c r="K98" s="82"/>
      <c r="L98" s="82"/>
      <c r="M98" s="83"/>
      <c r="N98" s="83"/>
      <c r="O98" s="84"/>
      <c r="P98" s="84"/>
      <c r="Q98" s="80"/>
    </row>
    <row r="99" spans="1:17" ht="12.75" customHeight="1">
      <c r="A99" s="78"/>
      <c r="B99" s="79"/>
      <c r="C99" s="78"/>
      <c r="D99" s="80"/>
      <c r="E99" s="81"/>
      <c r="F99" s="79"/>
      <c r="G99" s="80"/>
      <c r="H99" s="78"/>
      <c r="I99" s="82"/>
      <c r="J99" s="83"/>
      <c r="K99" s="82"/>
      <c r="L99" s="82"/>
      <c r="M99" s="83"/>
      <c r="N99" s="83"/>
      <c r="O99" s="84"/>
      <c r="P99" s="84"/>
      <c r="Q99" s="80"/>
    </row>
    <row r="100" spans="1:17" ht="12.75" customHeight="1">
      <c r="A100" s="78"/>
      <c r="B100" s="79"/>
      <c r="C100" s="78"/>
      <c r="D100" s="80"/>
      <c r="E100" s="81"/>
      <c r="F100" s="79"/>
      <c r="G100" s="80"/>
      <c r="H100" s="78"/>
      <c r="I100" s="82"/>
      <c r="J100" s="83"/>
      <c r="K100" s="82"/>
      <c r="L100" s="82"/>
      <c r="M100" s="83"/>
      <c r="N100" s="83"/>
      <c r="O100" s="84"/>
      <c r="P100" s="84"/>
      <c r="Q100" s="80"/>
    </row>
    <row r="101" spans="1:17" ht="12.75" customHeight="1">
      <c r="A101" s="78"/>
      <c r="B101" s="79"/>
      <c r="C101" s="78"/>
      <c r="D101" s="80"/>
      <c r="E101" s="81"/>
      <c r="F101" s="79"/>
      <c r="G101" s="80"/>
      <c r="H101" s="78"/>
      <c r="I101" s="82"/>
      <c r="J101" s="83"/>
      <c r="K101" s="82"/>
      <c r="L101" s="82"/>
      <c r="M101" s="83"/>
      <c r="N101" s="83"/>
      <c r="O101" s="84"/>
      <c r="P101" s="84"/>
      <c r="Q101" s="80"/>
    </row>
    <row r="102" spans="1:17" ht="12.75" customHeight="1">
      <c r="A102" s="78"/>
      <c r="B102" s="79"/>
      <c r="C102" s="78"/>
      <c r="D102" s="80"/>
      <c r="E102" s="81"/>
      <c r="F102" s="79"/>
      <c r="G102" s="80"/>
      <c r="H102" s="78"/>
      <c r="I102" s="82"/>
      <c r="J102" s="83"/>
      <c r="K102" s="82"/>
      <c r="L102" s="82"/>
      <c r="M102" s="83"/>
      <c r="N102" s="83"/>
      <c r="O102" s="84"/>
      <c r="P102" s="84"/>
      <c r="Q102" s="80"/>
    </row>
    <row r="103" spans="1:17" ht="12.75" customHeight="1">
      <c r="A103" s="78"/>
      <c r="B103" s="79"/>
      <c r="C103" s="78"/>
      <c r="D103" s="80"/>
      <c r="E103" s="81"/>
      <c r="F103" s="79"/>
      <c r="G103" s="80"/>
      <c r="H103" s="78"/>
      <c r="I103" s="82"/>
      <c r="J103" s="83"/>
      <c r="K103" s="82"/>
      <c r="L103" s="82"/>
      <c r="M103" s="83"/>
      <c r="N103" s="83"/>
      <c r="O103" s="84"/>
      <c r="P103" s="84"/>
      <c r="Q103" s="80"/>
    </row>
    <row r="104" spans="1:17" ht="12.75" customHeight="1">
      <c r="A104" s="78"/>
      <c r="B104" s="79"/>
      <c r="C104" s="78"/>
      <c r="D104" s="80"/>
      <c r="E104" s="81"/>
      <c r="F104" s="79"/>
      <c r="G104" s="80"/>
      <c r="H104" s="78"/>
      <c r="I104" s="82"/>
      <c r="J104" s="83"/>
      <c r="K104" s="82"/>
      <c r="L104" s="82"/>
      <c r="M104" s="83"/>
      <c r="N104" s="83"/>
      <c r="O104" s="84"/>
      <c r="P104" s="84"/>
      <c r="Q104" s="80"/>
    </row>
    <row r="105" spans="1:17" ht="12.75" customHeight="1">
      <c r="A105" s="78"/>
      <c r="B105" s="79"/>
      <c r="C105" s="78"/>
      <c r="D105" s="80"/>
      <c r="E105" s="81"/>
      <c r="F105" s="79"/>
      <c r="G105" s="80"/>
      <c r="H105" s="78"/>
      <c r="I105" s="82"/>
      <c r="J105" s="83"/>
      <c r="K105" s="82"/>
      <c r="L105" s="82"/>
      <c r="M105" s="83"/>
      <c r="N105" s="83"/>
      <c r="O105" s="84"/>
      <c r="P105" s="84"/>
      <c r="Q105" s="80"/>
    </row>
    <row r="106" spans="1:17" ht="12.75" customHeight="1">
      <c r="A106" s="78"/>
      <c r="B106" s="79"/>
      <c r="C106" s="78"/>
      <c r="D106" s="80"/>
      <c r="E106" s="81"/>
      <c r="F106" s="79"/>
      <c r="G106" s="80"/>
      <c r="H106" s="78"/>
      <c r="I106" s="82"/>
      <c r="J106" s="83"/>
      <c r="K106" s="82"/>
      <c r="L106" s="82"/>
      <c r="M106" s="83"/>
      <c r="N106" s="83"/>
      <c r="O106" s="84"/>
      <c r="P106" s="84"/>
      <c r="Q106" s="80"/>
    </row>
    <row r="107" spans="1:17" ht="12.75" customHeight="1">
      <c r="A107" s="78"/>
      <c r="B107" s="79"/>
      <c r="C107" s="78"/>
      <c r="D107" s="80"/>
      <c r="E107" s="81"/>
      <c r="F107" s="79"/>
      <c r="G107" s="80"/>
      <c r="H107" s="78"/>
      <c r="I107" s="82"/>
      <c r="J107" s="83"/>
      <c r="K107" s="82"/>
      <c r="L107" s="82"/>
      <c r="M107" s="83"/>
      <c r="N107" s="83"/>
      <c r="O107" s="84"/>
      <c r="P107" s="84"/>
      <c r="Q107" s="80"/>
    </row>
    <row r="108" spans="1:17" ht="12.75" customHeight="1">
      <c r="A108" s="78"/>
      <c r="B108" s="79"/>
      <c r="C108" s="78"/>
      <c r="D108" s="80"/>
      <c r="E108" s="81"/>
      <c r="F108" s="79"/>
      <c r="G108" s="80"/>
      <c r="H108" s="78"/>
      <c r="I108" s="82"/>
      <c r="J108" s="83"/>
      <c r="K108" s="82"/>
      <c r="L108" s="82"/>
      <c r="M108" s="83"/>
      <c r="N108" s="83"/>
      <c r="O108" s="84"/>
      <c r="P108" s="84"/>
      <c r="Q108" s="80"/>
    </row>
    <row r="109" spans="1:17" ht="12.75" customHeight="1">
      <c r="A109" s="78"/>
      <c r="B109" s="79"/>
      <c r="C109" s="78"/>
      <c r="D109" s="80"/>
      <c r="E109" s="81"/>
      <c r="F109" s="79"/>
      <c r="G109" s="80"/>
      <c r="H109" s="78"/>
      <c r="I109" s="82"/>
      <c r="J109" s="83"/>
      <c r="K109" s="82"/>
      <c r="L109" s="82"/>
      <c r="M109" s="83"/>
      <c r="N109" s="83"/>
      <c r="O109" s="84"/>
      <c r="P109" s="84"/>
      <c r="Q109" s="80"/>
    </row>
    <row r="110" spans="1:17" ht="12.75" customHeight="1">
      <c r="A110" s="78"/>
      <c r="B110" s="79"/>
      <c r="C110" s="78"/>
      <c r="D110" s="80"/>
      <c r="E110" s="81"/>
      <c r="F110" s="79"/>
      <c r="G110" s="80"/>
      <c r="H110" s="78"/>
      <c r="I110" s="82"/>
      <c r="J110" s="83"/>
      <c r="K110" s="82"/>
      <c r="L110" s="82"/>
      <c r="M110" s="83"/>
      <c r="N110" s="83"/>
      <c r="O110" s="84"/>
      <c r="P110" s="84"/>
      <c r="Q110" s="80"/>
    </row>
    <row r="111" spans="1:17" ht="12.75" customHeight="1">
      <c r="A111" s="78"/>
      <c r="B111" s="79"/>
      <c r="C111" s="78"/>
      <c r="D111" s="80"/>
      <c r="E111" s="81"/>
      <c r="F111" s="79"/>
      <c r="G111" s="80"/>
      <c r="H111" s="78"/>
      <c r="I111" s="82"/>
      <c r="J111" s="83"/>
      <c r="K111" s="82"/>
      <c r="L111" s="82"/>
      <c r="M111" s="83"/>
      <c r="N111" s="83"/>
      <c r="O111" s="84"/>
      <c r="P111" s="84"/>
      <c r="Q111" s="80"/>
    </row>
    <row r="112" spans="1:17" ht="12.75" customHeight="1">
      <c r="A112" s="78"/>
      <c r="B112" s="79"/>
      <c r="C112" s="78"/>
      <c r="D112" s="80"/>
      <c r="E112" s="81"/>
      <c r="F112" s="79"/>
      <c r="G112" s="80"/>
      <c r="H112" s="78"/>
      <c r="I112" s="82"/>
      <c r="J112" s="83"/>
      <c r="K112" s="82"/>
      <c r="L112" s="82"/>
      <c r="M112" s="83"/>
      <c r="N112" s="83"/>
      <c r="O112" s="84"/>
      <c r="P112" s="84"/>
      <c r="Q112" s="80"/>
    </row>
    <row r="113" spans="1:17" ht="12.75" customHeight="1">
      <c r="A113" s="78"/>
      <c r="B113" s="79"/>
      <c r="C113" s="78"/>
      <c r="D113" s="80"/>
      <c r="E113" s="81"/>
      <c r="F113" s="79"/>
      <c r="G113" s="80"/>
      <c r="H113" s="78"/>
      <c r="I113" s="82"/>
      <c r="J113" s="83"/>
      <c r="K113" s="82"/>
      <c r="L113" s="82"/>
      <c r="M113" s="83"/>
      <c r="N113" s="83"/>
      <c r="O113" s="84"/>
      <c r="P113" s="84"/>
      <c r="Q113" s="80"/>
    </row>
    <row r="114" spans="1:17" ht="12.75" customHeight="1">
      <c r="A114" s="78"/>
      <c r="B114" s="79"/>
      <c r="C114" s="78"/>
      <c r="D114" s="80"/>
      <c r="E114" s="81"/>
      <c r="F114" s="79"/>
      <c r="G114" s="80"/>
      <c r="H114" s="78"/>
      <c r="I114" s="82"/>
      <c r="J114" s="83"/>
      <c r="K114" s="82"/>
      <c r="L114" s="82"/>
      <c r="M114" s="83"/>
      <c r="N114" s="83"/>
      <c r="O114" s="84"/>
      <c r="P114" s="84"/>
      <c r="Q114" s="80"/>
    </row>
    <row r="115" spans="1:17" ht="12.75" customHeight="1">
      <c r="A115" s="78"/>
      <c r="B115" s="79"/>
      <c r="C115" s="78"/>
      <c r="D115" s="80"/>
      <c r="E115" s="81"/>
      <c r="F115" s="79"/>
      <c r="G115" s="80"/>
      <c r="H115" s="78"/>
      <c r="I115" s="82"/>
      <c r="J115" s="83"/>
      <c r="K115" s="82"/>
      <c r="L115" s="82"/>
      <c r="M115" s="83"/>
      <c r="N115" s="83"/>
      <c r="O115" s="84"/>
      <c r="P115" s="84"/>
      <c r="Q115" s="80"/>
    </row>
    <row r="116" spans="1:17" ht="12.75" customHeight="1">
      <c r="A116" s="78"/>
      <c r="B116" s="79"/>
      <c r="C116" s="78"/>
      <c r="D116" s="80"/>
      <c r="E116" s="81"/>
      <c r="F116" s="79"/>
      <c r="G116" s="80"/>
      <c r="H116" s="78"/>
      <c r="I116" s="82"/>
      <c r="J116" s="83"/>
      <c r="K116" s="82"/>
      <c r="L116" s="82"/>
      <c r="M116" s="83"/>
      <c r="N116" s="83"/>
      <c r="O116" s="84"/>
      <c r="P116" s="84"/>
      <c r="Q116" s="80"/>
    </row>
    <row r="117" spans="1:17" ht="12.75" customHeight="1">
      <c r="A117" s="78"/>
      <c r="B117" s="79"/>
      <c r="C117" s="78"/>
      <c r="D117" s="80"/>
      <c r="E117" s="81"/>
      <c r="F117" s="79"/>
      <c r="G117" s="80"/>
      <c r="H117" s="78"/>
      <c r="I117" s="82"/>
      <c r="J117" s="83"/>
      <c r="K117" s="82"/>
      <c r="L117" s="82"/>
      <c r="M117" s="83"/>
      <c r="N117" s="83"/>
      <c r="O117" s="84"/>
      <c r="P117" s="84"/>
      <c r="Q117" s="80"/>
    </row>
    <row r="118" spans="1:17" ht="12.75" customHeight="1">
      <c r="A118" s="78"/>
      <c r="B118" s="79"/>
      <c r="C118" s="78"/>
      <c r="D118" s="80"/>
      <c r="E118" s="81"/>
      <c r="F118" s="79"/>
      <c r="G118" s="80"/>
      <c r="H118" s="78"/>
      <c r="I118" s="82"/>
      <c r="J118" s="83"/>
      <c r="K118" s="82"/>
      <c r="L118" s="82"/>
      <c r="M118" s="83"/>
      <c r="N118" s="83"/>
      <c r="O118" s="84"/>
      <c r="P118" s="84"/>
      <c r="Q118" s="80"/>
    </row>
    <row r="119" spans="1:17" ht="12.75" customHeight="1">
      <c r="A119" s="78"/>
      <c r="B119" s="79"/>
      <c r="C119" s="78"/>
      <c r="D119" s="80"/>
      <c r="E119" s="81"/>
      <c r="F119" s="79"/>
      <c r="G119" s="80"/>
      <c r="H119" s="78"/>
      <c r="I119" s="82"/>
      <c r="J119" s="83"/>
      <c r="K119" s="82"/>
      <c r="L119" s="82"/>
      <c r="M119" s="83"/>
      <c r="N119" s="83"/>
      <c r="O119" s="84"/>
      <c r="P119" s="84"/>
      <c r="Q119" s="80"/>
    </row>
    <row r="120" spans="1:17" ht="12.75" customHeight="1">
      <c r="A120" s="78"/>
      <c r="B120" s="79"/>
      <c r="C120" s="78"/>
      <c r="D120" s="80"/>
      <c r="E120" s="81"/>
      <c r="F120" s="79"/>
      <c r="G120" s="80"/>
      <c r="H120" s="78"/>
      <c r="I120" s="82"/>
      <c r="J120" s="83"/>
      <c r="K120" s="82"/>
      <c r="L120" s="82"/>
      <c r="M120" s="83"/>
      <c r="N120" s="83"/>
      <c r="O120" s="84"/>
      <c r="P120" s="84"/>
      <c r="Q120" s="80"/>
    </row>
    <row r="121" spans="1:17" ht="12.75" customHeight="1">
      <c r="A121" s="78"/>
      <c r="B121" s="79"/>
      <c r="C121" s="78"/>
      <c r="D121" s="80"/>
      <c r="E121" s="81"/>
      <c r="F121" s="79"/>
      <c r="G121" s="80"/>
      <c r="H121" s="78"/>
      <c r="I121" s="82"/>
      <c r="J121" s="83"/>
      <c r="K121" s="82"/>
      <c r="L121" s="82"/>
      <c r="M121" s="83"/>
      <c r="N121" s="83"/>
      <c r="O121" s="84"/>
      <c r="P121" s="84"/>
      <c r="Q121" s="80"/>
    </row>
    <row r="122" spans="1:17" ht="12.75" customHeight="1">
      <c r="A122" s="78"/>
      <c r="B122" s="79"/>
      <c r="C122" s="78"/>
      <c r="D122" s="80"/>
      <c r="E122" s="81"/>
      <c r="F122" s="79"/>
      <c r="G122" s="80"/>
      <c r="H122" s="78"/>
      <c r="I122" s="82"/>
      <c r="J122" s="83"/>
      <c r="K122" s="82"/>
      <c r="L122" s="82"/>
      <c r="M122" s="83"/>
      <c r="N122" s="83"/>
      <c r="O122" s="84"/>
      <c r="P122" s="84"/>
      <c r="Q122" s="80"/>
    </row>
    <row r="123" spans="1:17" ht="12.75" customHeight="1">
      <c r="A123" s="78"/>
      <c r="B123" s="79"/>
      <c r="C123" s="78"/>
      <c r="D123" s="80"/>
      <c r="E123" s="81"/>
      <c r="F123" s="79"/>
      <c r="G123" s="80"/>
      <c r="H123" s="78"/>
      <c r="I123" s="82"/>
      <c r="J123" s="83"/>
      <c r="K123" s="82"/>
      <c r="L123" s="82"/>
      <c r="M123" s="83"/>
      <c r="N123" s="83"/>
      <c r="O123" s="84"/>
      <c r="P123" s="84"/>
      <c r="Q123" s="80"/>
    </row>
    <row r="124" spans="1:17" ht="12.75" customHeight="1">
      <c r="A124" s="78"/>
      <c r="B124" s="79"/>
      <c r="C124" s="78"/>
      <c r="D124" s="80"/>
      <c r="E124" s="81"/>
      <c r="F124" s="79"/>
      <c r="G124" s="80"/>
      <c r="H124" s="78"/>
      <c r="I124" s="82"/>
      <c r="J124" s="83"/>
      <c r="K124" s="82"/>
      <c r="L124" s="82"/>
      <c r="M124" s="83"/>
      <c r="N124" s="83"/>
      <c r="O124" s="84"/>
      <c r="P124" s="84"/>
      <c r="Q124" s="80"/>
    </row>
    <row r="125" spans="1:17" ht="12.75" customHeight="1">
      <c r="A125" s="78"/>
      <c r="B125" s="79"/>
      <c r="C125" s="78"/>
      <c r="D125" s="80"/>
      <c r="E125" s="81"/>
      <c r="F125" s="79"/>
      <c r="G125" s="80"/>
      <c r="H125" s="78"/>
      <c r="I125" s="82"/>
      <c r="J125" s="83"/>
      <c r="K125" s="82"/>
      <c r="L125" s="82"/>
      <c r="M125" s="83"/>
      <c r="N125" s="83"/>
      <c r="O125" s="84"/>
      <c r="P125" s="84"/>
      <c r="Q125" s="80"/>
    </row>
    <row r="126" spans="1:17" ht="12.75" customHeight="1">
      <c r="A126" s="78"/>
      <c r="B126" s="79"/>
      <c r="C126" s="78"/>
      <c r="D126" s="80"/>
      <c r="E126" s="81"/>
      <c r="F126" s="79"/>
      <c r="G126" s="80"/>
      <c r="H126" s="78"/>
      <c r="I126" s="82"/>
      <c r="J126" s="83"/>
      <c r="K126" s="82"/>
      <c r="L126" s="82"/>
      <c r="M126" s="83"/>
      <c r="N126" s="83"/>
      <c r="O126" s="84"/>
      <c r="P126" s="84"/>
      <c r="Q126" s="80"/>
    </row>
    <row r="127" spans="1:17" ht="12.75" customHeight="1">
      <c r="A127" s="78"/>
      <c r="B127" s="79"/>
      <c r="C127" s="78"/>
      <c r="D127" s="80"/>
      <c r="E127" s="81"/>
      <c r="F127" s="79"/>
      <c r="G127" s="80"/>
      <c r="H127" s="78"/>
      <c r="I127" s="82"/>
      <c r="J127" s="83"/>
      <c r="K127" s="82"/>
      <c r="L127" s="82"/>
      <c r="M127" s="83"/>
      <c r="N127" s="83"/>
      <c r="O127" s="84"/>
      <c r="P127" s="84"/>
      <c r="Q127" s="80"/>
    </row>
    <row r="128" spans="1:17" ht="12.75" customHeight="1">
      <c r="A128" s="78"/>
      <c r="B128" s="79"/>
      <c r="C128" s="78"/>
      <c r="D128" s="80"/>
      <c r="E128" s="81"/>
      <c r="F128" s="79"/>
      <c r="G128" s="80"/>
      <c r="H128" s="78"/>
      <c r="I128" s="82"/>
      <c r="J128" s="83"/>
      <c r="K128" s="82"/>
      <c r="L128" s="82"/>
      <c r="M128" s="83"/>
      <c r="N128" s="83"/>
      <c r="O128" s="84"/>
      <c r="P128" s="84"/>
      <c r="Q128" s="80"/>
    </row>
    <row r="129" spans="1:17" ht="12.75" customHeight="1">
      <c r="A129" s="78"/>
      <c r="B129" s="79"/>
      <c r="C129" s="78"/>
      <c r="D129" s="80"/>
      <c r="E129" s="81"/>
      <c r="F129" s="79"/>
      <c r="G129" s="80"/>
      <c r="H129" s="78"/>
      <c r="I129" s="82"/>
      <c r="J129" s="83"/>
      <c r="K129" s="82"/>
      <c r="L129" s="82"/>
      <c r="M129" s="83"/>
      <c r="N129" s="83"/>
      <c r="O129" s="84"/>
      <c r="P129" s="84"/>
      <c r="Q129" s="80"/>
    </row>
    <row r="130" spans="1:17" ht="12.75" customHeight="1">
      <c r="A130" s="78"/>
      <c r="B130" s="79"/>
      <c r="C130" s="78"/>
      <c r="D130" s="80"/>
      <c r="E130" s="81"/>
      <c r="F130" s="79"/>
      <c r="G130" s="80"/>
      <c r="H130" s="78"/>
      <c r="I130" s="82"/>
      <c r="J130" s="83"/>
      <c r="K130" s="82"/>
      <c r="L130" s="82"/>
      <c r="M130" s="83"/>
      <c r="N130" s="83"/>
      <c r="O130" s="84"/>
      <c r="P130" s="84"/>
      <c r="Q130" s="80"/>
    </row>
    <row r="131" spans="1:17" ht="12.75" customHeight="1">
      <c r="A131" s="78"/>
      <c r="B131" s="79"/>
      <c r="C131" s="78"/>
      <c r="D131" s="80"/>
      <c r="E131" s="81"/>
      <c r="F131" s="79"/>
      <c r="G131" s="80"/>
      <c r="H131" s="78"/>
      <c r="I131" s="82"/>
      <c r="J131" s="83"/>
      <c r="K131" s="82"/>
      <c r="L131" s="82"/>
      <c r="M131" s="83"/>
      <c r="N131" s="83"/>
      <c r="O131" s="84"/>
      <c r="P131" s="84"/>
      <c r="Q131" s="80"/>
    </row>
    <row r="132" spans="1:17" ht="12.75" customHeight="1">
      <c r="A132" s="78"/>
      <c r="B132" s="79"/>
      <c r="C132" s="78"/>
      <c r="D132" s="80"/>
      <c r="E132" s="81"/>
      <c r="F132" s="79"/>
      <c r="G132" s="80"/>
      <c r="H132" s="78"/>
      <c r="I132" s="82"/>
      <c r="J132" s="83"/>
      <c r="K132" s="82"/>
      <c r="L132" s="82"/>
      <c r="M132" s="83"/>
      <c r="N132" s="83"/>
      <c r="O132" s="84"/>
      <c r="P132" s="84"/>
      <c r="Q132" s="80"/>
    </row>
    <row r="133" spans="1:17" ht="12.75" customHeight="1">
      <c r="A133" s="78"/>
      <c r="B133" s="79"/>
      <c r="C133" s="78"/>
      <c r="D133" s="80"/>
      <c r="E133" s="81"/>
      <c r="F133" s="79"/>
      <c r="G133" s="80"/>
      <c r="H133" s="78"/>
      <c r="I133" s="82"/>
      <c r="J133" s="83"/>
      <c r="K133" s="82"/>
      <c r="L133" s="82"/>
      <c r="M133" s="83"/>
      <c r="N133" s="83"/>
      <c r="O133" s="84"/>
      <c r="P133" s="84"/>
      <c r="Q133" s="80"/>
    </row>
    <row r="134" spans="1:17" ht="12.75" customHeight="1">
      <c r="A134" s="78"/>
      <c r="B134" s="79"/>
      <c r="C134" s="78"/>
      <c r="D134" s="80"/>
      <c r="E134" s="81"/>
      <c r="F134" s="79"/>
      <c r="G134" s="80"/>
      <c r="H134" s="78"/>
      <c r="I134" s="82"/>
      <c r="J134" s="83"/>
      <c r="K134" s="82"/>
      <c r="L134" s="82"/>
      <c r="M134" s="83"/>
      <c r="N134" s="83"/>
      <c r="O134" s="84"/>
      <c r="P134" s="84"/>
      <c r="Q134" s="80"/>
    </row>
    <row r="135" spans="1:17" ht="12.75" customHeight="1">
      <c r="A135" s="78"/>
      <c r="B135" s="79"/>
      <c r="C135" s="78"/>
      <c r="D135" s="80"/>
      <c r="E135" s="81"/>
      <c r="F135" s="79"/>
      <c r="G135" s="80"/>
      <c r="H135" s="78"/>
      <c r="I135" s="82"/>
      <c r="J135" s="83"/>
      <c r="K135" s="82"/>
      <c r="L135" s="82"/>
      <c r="M135" s="83"/>
      <c r="N135" s="83"/>
      <c r="O135" s="84"/>
      <c r="P135" s="84"/>
      <c r="Q135" s="80"/>
    </row>
    <row r="136" spans="1:17" ht="12.75" customHeight="1">
      <c r="A136" s="78"/>
      <c r="B136" s="79"/>
      <c r="C136" s="78"/>
      <c r="D136" s="80"/>
      <c r="E136" s="81"/>
      <c r="F136" s="79"/>
      <c r="G136" s="80"/>
      <c r="H136" s="78"/>
      <c r="I136" s="82"/>
      <c r="J136" s="83"/>
      <c r="K136" s="82"/>
      <c r="L136" s="82"/>
      <c r="M136" s="83"/>
      <c r="N136" s="83"/>
      <c r="O136" s="84"/>
      <c r="P136" s="84"/>
      <c r="Q136" s="80"/>
    </row>
    <row r="137" spans="1:17" ht="12.75" customHeight="1">
      <c r="A137" s="78"/>
      <c r="B137" s="79"/>
      <c r="C137" s="78"/>
      <c r="D137" s="80"/>
      <c r="E137" s="81"/>
      <c r="F137" s="79"/>
      <c r="G137" s="80"/>
      <c r="H137" s="78"/>
      <c r="I137" s="82"/>
      <c r="J137" s="83"/>
      <c r="K137" s="82"/>
      <c r="L137" s="82"/>
      <c r="M137" s="83"/>
      <c r="N137" s="83"/>
      <c r="O137" s="84"/>
      <c r="P137" s="84"/>
      <c r="Q137" s="80"/>
    </row>
    <row r="138" spans="1:17" ht="12.75" customHeight="1">
      <c r="A138" s="78"/>
      <c r="B138" s="79"/>
      <c r="C138" s="78"/>
      <c r="D138" s="80"/>
      <c r="E138" s="81"/>
      <c r="F138" s="79"/>
      <c r="G138" s="80"/>
      <c r="H138" s="78"/>
      <c r="I138" s="82"/>
      <c r="J138" s="83"/>
      <c r="K138" s="82"/>
      <c r="L138" s="82"/>
      <c r="M138" s="83"/>
      <c r="N138" s="83"/>
      <c r="O138" s="84"/>
      <c r="P138" s="84"/>
      <c r="Q138" s="80"/>
    </row>
    <row r="139" spans="1:17" ht="12.75" customHeight="1">
      <c r="A139" s="78"/>
      <c r="B139" s="79"/>
      <c r="C139" s="78"/>
      <c r="D139" s="80"/>
      <c r="E139" s="81"/>
      <c r="F139" s="79"/>
      <c r="G139" s="80"/>
      <c r="H139" s="78"/>
      <c r="I139" s="82"/>
      <c r="J139" s="83"/>
      <c r="K139" s="82"/>
      <c r="L139" s="82"/>
      <c r="M139" s="83"/>
      <c r="N139" s="83"/>
      <c r="O139" s="84"/>
      <c r="P139" s="84"/>
      <c r="Q139" s="80"/>
    </row>
    <row r="140" spans="1:17" ht="12.75" customHeight="1">
      <c r="A140" s="78"/>
      <c r="B140" s="79"/>
      <c r="C140" s="78"/>
      <c r="D140" s="80"/>
      <c r="E140" s="81"/>
      <c r="F140" s="79"/>
      <c r="G140" s="80"/>
      <c r="H140" s="78"/>
      <c r="I140" s="82"/>
      <c r="J140" s="83"/>
      <c r="K140" s="82"/>
      <c r="L140" s="82"/>
      <c r="M140" s="83"/>
      <c r="N140" s="83"/>
      <c r="O140" s="84"/>
      <c r="P140" s="84"/>
      <c r="Q140" s="80"/>
    </row>
    <row r="141" spans="1:17" ht="12.75" customHeight="1">
      <c r="A141" s="78"/>
      <c r="B141" s="79"/>
      <c r="C141" s="78"/>
      <c r="D141" s="80"/>
      <c r="E141" s="81"/>
      <c r="F141" s="79"/>
      <c r="G141" s="80"/>
      <c r="H141" s="78"/>
      <c r="I141" s="82"/>
      <c r="J141" s="83"/>
      <c r="K141" s="82"/>
      <c r="L141" s="82"/>
      <c r="M141" s="83"/>
      <c r="N141" s="83"/>
      <c r="O141" s="84"/>
      <c r="P141" s="84"/>
      <c r="Q141" s="80"/>
    </row>
    <row r="142" spans="1:17" ht="12.75" customHeight="1">
      <c r="A142" s="78"/>
      <c r="B142" s="79"/>
      <c r="C142" s="78"/>
      <c r="D142" s="80"/>
      <c r="E142" s="81"/>
      <c r="F142" s="79"/>
      <c r="G142" s="80"/>
      <c r="H142" s="78"/>
      <c r="I142" s="82"/>
      <c r="J142" s="83"/>
      <c r="K142" s="82"/>
      <c r="L142" s="82"/>
      <c r="M142" s="83"/>
      <c r="N142" s="83"/>
      <c r="O142" s="84"/>
      <c r="P142" s="84"/>
      <c r="Q142" s="80"/>
    </row>
    <row r="143" spans="1:17" ht="12.75" customHeight="1">
      <c r="A143" s="78"/>
      <c r="B143" s="79"/>
      <c r="C143" s="78"/>
      <c r="D143" s="80"/>
      <c r="E143" s="81"/>
      <c r="F143" s="79"/>
      <c r="G143" s="80"/>
      <c r="H143" s="78"/>
      <c r="I143" s="82"/>
      <c r="J143" s="83"/>
      <c r="K143" s="82"/>
      <c r="L143" s="82"/>
      <c r="M143" s="83"/>
      <c r="N143" s="83"/>
      <c r="O143" s="84"/>
      <c r="P143" s="84"/>
      <c r="Q143" s="80"/>
    </row>
    <row r="144" spans="1:17" ht="12.75" customHeight="1">
      <c r="A144" s="78"/>
      <c r="B144" s="79"/>
      <c r="C144" s="78"/>
      <c r="D144" s="80"/>
      <c r="E144" s="81"/>
      <c r="F144" s="79"/>
      <c r="G144" s="80"/>
      <c r="H144" s="78"/>
      <c r="I144" s="82"/>
      <c r="J144" s="83"/>
      <c r="K144" s="82"/>
      <c r="L144" s="82"/>
      <c r="M144" s="83"/>
      <c r="N144" s="83"/>
      <c r="O144" s="84"/>
      <c r="P144" s="84"/>
      <c r="Q144" s="80"/>
    </row>
    <row r="145" spans="1:17" ht="12.75" customHeight="1">
      <c r="A145" s="78"/>
      <c r="B145" s="79"/>
      <c r="C145" s="78"/>
      <c r="D145" s="80"/>
      <c r="E145" s="81"/>
      <c r="F145" s="79"/>
      <c r="G145" s="80"/>
      <c r="H145" s="78"/>
      <c r="I145" s="82"/>
      <c r="J145" s="83"/>
      <c r="K145" s="82"/>
      <c r="L145" s="82"/>
      <c r="M145" s="83"/>
      <c r="N145" s="83"/>
      <c r="O145" s="84"/>
      <c r="P145" s="85"/>
      <c r="Q145" s="80"/>
    </row>
    <row r="146" spans="1:17" ht="12.75" customHeight="1">
      <c r="A146" s="78"/>
      <c r="B146" s="79"/>
      <c r="C146" s="78"/>
      <c r="D146" s="80"/>
      <c r="E146" s="81"/>
      <c r="F146" s="79"/>
      <c r="G146" s="80"/>
      <c r="H146" s="78"/>
      <c r="I146" s="82"/>
      <c r="J146" s="83"/>
      <c r="K146" s="82"/>
      <c r="L146" s="82"/>
      <c r="M146" s="83"/>
      <c r="N146" s="83"/>
      <c r="O146" s="84"/>
      <c r="P146" s="84"/>
      <c r="Q146" s="80"/>
    </row>
    <row r="147" spans="1:17" ht="12.75" customHeight="1">
      <c r="A147" s="78"/>
      <c r="B147" s="79"/>
      <c r="C147" s="78"/>
      <c r="D147" s="80"/>
      <c r="E147" s="81"/>
      <c r="F147" s="79"/>
      <c r="G147" s="80"/>
      <c r="H147" s="78"/>
      <c r="I147" s="82"/>
      <c r="J147" s="83"/>
      <c r="K147" s="82"/>
      <c r="L147" s="82"/>
      <c r="M147" s="83"/>
      <c r="N147" s="83"/>
      <c r="O147" s="84"/>
      <c r="P147" s="85"/>
      <c r="Q147" s="80"/>
    </row>
    <row r="148" spans="1:17" ht="12.75" customHeight="1">
      <c r="A148" s="78"/>
      <c r="B148" s="79"/>
      <c r="C148" s="78"/>
      <c r="D148" s="80"/>
      <c r="E148" s="81"/>
      <c r="F148" s="79"/>
      <c r="G148" s="80"/>
      <c r="H148" s="78"/>
      <c r="I148" s="82"/>
      <c r="J148" s="83"/>
      <c r="K148" s="82"/>
      <c r="L148" s="82"/>
      <c r="M148" s="83"/>
      <c r="N148" s="83"/>
      <c r="O148" s="84"/>
      <c r="P148" s="84"/>
      <c r="Q148" s="80"/>
    </row>
    <row r="149" spans="1:17" ht="12.75" customHeight="1">
      <c r="A149" s="78"/>
      <c r="B149" s="79"/>
      <c r="C149" s="78"/>
      <c r="D149" s="80"/>
      <c r="E149" s="81"/>
      <c r="F149" s="79"/>
      <c r="G149" s="80"/>
      <c r="H149" s="78"/>
      <c r="I149" s="82"/>
      <c r="J149" s="83"/>
      <c r="K149" s="82"/>
      <c r="L149" s="82"/>
      <c r="M149" s="83"/>
      <c r="N149" s="83"/>
      <c r="O149" s="84"/>
      <c r="P149" s="84"/>
      <c r="Q149" s="80"/>
    </row>
    <row r="150" spans="1:17" ht="12.75" customHeight="1">
      <c r="A150" s="78"/>
      <c r="B150" s="79"/>
      <c r="C150" s="78"/>
      <c r="D150" s="80"/>
      <c r="E150" s="81"/>
      <c r="F150" s="79"/>
      <c r="G150" s="80"/>
      <c r="H150" s="78"/>
      <c r="I150" s="82"/>
      <c r="J150" s="83"/>
      <c r="K150" s="82"/>
      <c r="L150" s="82"/>
      <c r="M150" s="83"/>
      <c r="N150" s="83"/>
      <c r="O150" s="84"/>
      <c r="P150" s="84"/>
      <c r="Q150" s="80"/>
    </row>
    <row r="151" spans="1:17" ht="12.75" customHeight="1">
      <c r="A151" s="78"/>
      <c r="B151" s="79"/>
      <c r="C151" s="78"/>
      <c r="D151" s="80"/>
      <c r="E151" s="81"/>
      <c r="F151" s="79"/>
      <c r="G151" s="80"/>
      <c r="H151" s="78"/>
      <c r="I151" s="82"/>
      <c r="J151" s="83"/>
      <c r="K151" s="82"/>
      <c r="L151" s="82"/>
      <c r="M151" s="83"/>
      <c r="N151" s="83"/>
      <c r="O151" s="84"/>
      <c r="P151" s="84"/>
      <c r="Q151" s="80"/>
    </row>
    <row r="152" spans="1:17" ht="12.75" customHeight="1">
      <c r="A152" s="78"/>
      <c r="B152" s="79"/>
      <c r="C152" s="78"/>
      <c r="D152" s="80"/>
      <c r="E152" s="81"/>
      <c r="F152" s="79"/>
      <c r="G152" s="80"/>
      <c r="H152" s="78"/>
      <c r="I152" s="82"/>
      <c r="J152" s="83"/>
      <c r="K152" s="82"/>
      <c r="L152" s="82"/>
      <c r="M152" s="83"/>
      <c r="N152" s="83"/>
      <c r="O152" s="84"/>
      <c r="P152" s="84"/>
      <c r="Q152" s="80"/>
    </row>
    <row r="153" spans="1:17" ht="12.75" customHeight="1">
      <c r="A153" s="78"/>
      <c r="B153" s="79"/>
      <c r="C153" s="78"/>
      <c r="D153" s="80"/>
      <c r="E153" s="81"/>
      <c r="F153" s="79"/>
      <c r="G153" s="80"/>
      <c r="H153" s="78"/>
      <c r="I153" s="82"/>
      <c r="J153" s="83"/>
      <c r="K153" s="82"/>
      <c r="L153" s="82"/>
      <c r="M153" s="83"/>
      <c r="N153" s="83"/>
      <c r="O153" s="84"/>
      <c r="P153" s="84"/>
      <c r="Q153" s="80"/>
    </row>
    <row r="154" spans="1:17" ht="12.75" customHeight="1">
      <c r="A154" s="78"/>
      <c r="B154" s="79"/>
      <c r="C154" s="78"/>
      <c r="D154" s="80"/>
      <c r="E154" s="81"/>
      <c r="F154" s="79"/>
      <c r="G154" s="80"/>
      <c r="H154" s="78"/>
      <c r="I154" s="82"/>
      <c r="J154" s="83"/>
      <c r="K154" s="82"/>
      <c r="L154" s="82"/>
      <c r="M154" s="83"/>
      <c r="N154" s="83"/>
      <c r="O154" s="84"/>
      <c r="P154" s="84"/>
      <c r="Q154" s="80"/>
    </row>
    <row r="155" spans="1:17" ht="12.75" customHeight="1">
      <c r="A155" s="78"/>
      <c r="B155" s="79"/>
      <c r="C155" s="78"/>
      <c r="D155" s="80"/>
      <c r="E155" s="81"/>
      <c r="F155" s="79"/>
      <c r="G155" s="80"/>
      <c r="H155" s="78"/>
      <c r="I155" s="82"/>
      <c r="J155" s="83"/>
      <c r="K155" s="82"/>
      <c r="L155" s="82"/>
      <c r="M155" s="83"/>
      <c r="N155" s="83"/>
      <c r="O155" s="84"/>
      <c r="P155" s="84"/>
      <c r="Q155" s="80"/>
    </row>
    <row r="156" spans="1:17" ht="12.75" customHeight="1">
      <c r="A156" s="78"/>
      <c r="B156" s="79"/>
      <c r="C156" s="78"/>
      <c r="D156" s="80"/>
      <c r="E156" s="81"/>
      <c r="F156" s="79"/>
      <c r="G156" s="80"/>
      <c r="H156" s="78"/>
      <c r="I156" s="82"/>
      <c r="J156" s="83"/>
      <c r="K156" s="82"/>
      <c r="L156" s="82"/>
      <c r="M156" s="83"/>
      <c r="N156" s="83"/>
      <c r="O156" s="84"/>
      <c r="P156" s="84"/>
      <c r="Q156" s="80"/>
    </row>
    <row r="157" spans="1:17" ht="12.75" customHeight="1">
      <c r="A157" s="78"/>
      <c r="B157" s="79"/>
      <c r="C157" s="78"/>
      <c r="D157" s="80"/>
      <c r="E157" s="81"/>
      <c r="F157" s="79"/>
      <c r="G157" s="80"/>
      <c r="H157" s="78"/>
      <c r="I157" s="82"/>
      <c r="J157" s="83"/>
      <c r="K157" s="82"/>
      <c r="L157" s="82"/>
      <c r="M157" s="83"/>
      <c r="N157" s="83"/>
      <c r="O157" s="84"/>
      <c r="P157" s="84"/>
      <c r="Q157" s="80"/>
    </row>
    <row r="158" spans="1:17" ht="12.75" customHeight="1">
      <c r="A158" s="78"/>
      <c r="B158" s="79"/>
      <c r="C158" s="78"/>
      <c r="D158" s="80"/>
      <c r="E158" s="81"/>
      <c r="F158" s="79"/>
      <c r="G158" s="80"/>
      <c r="H158" s="78"/>
      <c r="I158" s="82"/>
      <c r="J158" s="83"/>
      <c r="K158" s="82"/>
      <c r="L158" s="82"/>
      <c r="M158" s="83"/>
      <c r="N158" s="83"/>
      <c r="O158" s="84"/>
      <c r="P158" s="84"/>
      <c r="Q158" s="80"/>
    </row>
    <row r="159" spans="1:17" ht="12.75" customHeight="1">
      <c r="A159" s="78"/>
      <c r="B159" s="79"/>
      <c r="C159" s="78"/>
      <c r="D159" s="80"/>
      <c r="E159" s="81"/>
      <c r="F159" s="79"/>
      <c r="G159" s="80"/>
      <c r="H159" s="78"/>
      <c r="I159" s="82"/>
      <c r="J159" s="83"/>
      <c r="K159" s="82"/>
      <c r="L159" s="82"/>
      <c r="M159" s="83"/>
      <c r="N159" s="83"/>
      <c r="O159" s="84"/>
      <c r="P159" s="84"/>
      <c r="Q159" s="80"/>
    </row>
    <row r="160" spans="1:17" ht="12.75" customHeight="1">
      <c r="A160" s="78"/>
      <c r="B160" s="79"/>
      <c r="C160" s="78"/>
      <c r="D160" s="80"/>
      <c r="E160" s="81"/>
      <c r="F160" s="79"/>
      <c r="G160" s="80"/>
      <c r="H160" s="78"/>
      <c r="I160" s="82"/>
      <c r="J160" s="83"/>
      <c r="K160" s="82"/>
      <c r="L160" s="82"/>
      <c r="M160" s="83"/>
      <c r="N160" s="83"/>
      <c r="O160" s="84"/>
      <c r="P160" s="84"/>
      <c r="Q160" s="80"/>
    </row>
    <row r="161" spans="1:17" ht="12.75" customHeight="1">
      <c r="A161" s="78"/>
      <c r="B161" s="79"/>
      <c r="C161" s="78"/>
      <c r="D161" s="80"/>
      <c r="E161" s="81"/>
      <c r="F161" s="79"/>
      <c r="G161" s="80"/>
      <c r="H161" s="78"/>
      <c r="I161" s="82"/>
      <c r="J161" s="83"/>
      <c r="K161" s="82"/>
      <c r="L161" s="82"/>
      <c r="M161" s="83"/>
      <c r="N161" s="83"/>
      <c r="O161" s="84"/>
      <c r="P161" s="84"/>
      <c r="Q161" s="80"/>
    </row>
    <row r="162" spans="1:17" ht="12.75" customHeight="1">
      <c r="A162" s="78"/>
      <c r="B162" s="79"/>
      <c r="C162" s="78"/>
      <c r="D162" s="80"/>
      <c r="E162" s="81"/>
      <c r="F162" s="79"/>
      <c r="G162" s="80"/>
      <c r="H162" s="78"/>
      <c r="I162" s="82"/>
      <c r="J162" s="83"/>
      <c r="K162" s="82"/>
      <c r="L162" s="82"/>
      <c r="M162" s="83"/>
      <c r="N162" s="83"/>
      <c r="O162" s="84"/>
      <c r="P162" s="84"/>
      <c r="Q162" s="80"/>
    </row>
    <row r="163" spans="1:17" ht="12.75" customHeight="1">
      <c r="A163" s="78"/>
      <c r="B163" s="79"/>
      <c r="C163" s="78"/>
      <c r="D163" s="80"/>
      <c r="E163" s="81"/>
      <c r="F163" s="79"/>
      <c r="G163" s="80"/>
      <c r="H163" s="78"/>
      <c r="I163" s="82"/>
      <c r="J163" s="83"/>
      <c r="K163" s="82"/>
      <c r="L163" s="82"/>
      <c r="M163" s="83"/>
      <c r="N163" s="83"/>
      <c r="O163" s="84"/>
      <c r="P163" s="84"/>
      <c r="Q163" s="80"/>
    </row>
    <row r="164" spans="1:17" ht="12.75" customHeight="1">
      <c r="A164" s="78"/>
      <c r="B164" s="79"/>
      <c r="C164" s="78"/>
      <c r="D164" s="80"/>
      <c r="E164" s="81"/>
      <c r="F164" s="79"/>
      <c r="G164" s="80"/>
      <c r="H164" s="78"/>
      <c r="I164" s="82"/>
      <c r="J164" s="83"/>
      <c r="K164" s="82"/>
      <c r="L164" s="82"/>
      <c r="M164" s="83"/>
      <c r="N164" s="83"/>
      <c r="O164" s="84"/>
      <c r="P164" s="84"/>
      <c r="Q164" s="80"/>
    </row>
    <row r="165" spans="1:17" ht="12.75" customHeight="1">
      <c r="A165" s="78"/>
      <c r="B165" s="79"/>
      <c r="C165" s="78"/>
      <c r="D165" s="80"/>
      <c r="E165" s="81"/>
      <c r="F165" s="79"/>
      <c r="G165" s="80"/>
      <c r="H165" s="78"/>
      <c r="I165" s="82"/>
      <c r="J165" s="83"/>
      <c r="K165" s="82"/>
      <c r="L165" s="82"/>
      <c r="M165" s="83"/>
      <c r="N165" s="83"/>
      <c r="O165" s="84"/>
      <c r="P165" s="84"/>
      <c r="Q165" s="80"/>
    </row>
    <row r="166" spans="1:17" ht="12.75" customHeight="1">
      <c r="A166" s="78"/>
      <c r="B166" s="79"/>
      <c r="C166" s="78"/>
      <c r="D166" s="80"/>
      <c r="E166" s="81"/>
      <c r="F166" s="79"/>
      <c r="G166" s="80"/>
      <c r="H166" s="78"/>
      <c r="I166" s="82"/>
      <c r="J166" s="83"/>
      <c r="K166" s="82"/>
      <c r="L166" s="82"/>
      <c r="M166" s="83"/>
      <c r="N166" s="83"/>
      <c r="O166" s="84"/>
      <c r="P166" s="84"/>
      <c r="Q166" s="80"/>
    </row>
    <row r="167" spans="1:17" ht="12.75" customHeight="1">
      <c r="A167" s="78"/>
      <c r="B167" s="79"/>
      <c r="C167" s="78"/>
      <c r="D167" s="80"/>
      <c r="E167" s="81"/>
      <c r="F167" s="79"/>
      <c r="G167" s="80"/>
      <c r="H167" s="78"/>
      <c r="I167" s="82"/>
      <c r="J167" s="83"/>
      <c r="K167" s="82"/>
      <c r="L167" s="82"/>
      <c r="M167" s="83"/>
      <c r="N167" s="83"/>
      <c r="O167" s="84"/>
      <c r="P167" s="84"/>
      <c r="Q167" s="80"/>
    </row>
    <row r="168" spans="1:17" ht="12.75" customHeight="1">
      <c r="A168" s="78"/>
      <c r="B168" s="79"/>
      <c r="C168" s="78"/>
      <c r="D168" s="80"/>
      <c r="E168" s="81"/>
      <c r="F168" s="79"/>
      <c r="G168" s="80"/>
      <c r="H168" s="78"/>
      <c r="I168" s="82"/>
      <c r="J168" s="83"/>
      <c r="K168" s="82"/>
      <c r="L168" s="82"/>
      <c r="M168" s="83"/>
      <c r="N168" s="83"/>
      <c r="O168" s="84"/>
      <c r="P168" s="84"/>
      <c r="Q168" s="80"/>
    </row>
    <row r="169" spans="1:17" ht="12.75" customHeight="1">
      <c r="A169" s="78"/>
      <c r="B169" s="79"/>
      <c r="C169" s="78"/>
      <c r="D169" s="80"/>
      <c r="E169" s="81"/>
      <c r="F169" s="79"/>
      <c r="G169" s="80"/>
      <c r="H169" s="78"/>
      <c r="I169" s="82"/>
      <c r="J169" s="83"/>
      <c r="K169" s="82"/>
      <c r="L169" s="82"/>
      <c r="M169" s="83"/>
      <c r="N169" s="83"/>
      <c r="O169" s="84"/>
      <c r="P169" s="84"/>
      <c r="Q169" s="80"/>
    </row>
    <row r="170" spans="1:17" ht="12.75" customHeight="1">
      <c r="A170" s="78"/>
      <c r="B170" s="79"/>
      <c r="C170" s="78"/>
      <c r="D170" s="80"/>
      <c r="E170" s="81"/>
      <c r="F170" s="79"/>
      <c r="G170" s="80"/>
      <c r="H170" s="78"/>
      <c r="I170" s="82"/>
      <c r="J170" s="83"/>
      <c r="K170" s="82"/>
      <c r="L170" s="82"/>
      <c r="M170" s="83"/>
      <c r="N170" s="83"/>
      <c r="O170" s="84"/>
      <c r="P170" s="84"/>
      <c r="Q170" s="80"/>
    </row>
    <row r="171" spans="1:17" ht="12.75" customHeight="1">
      <c r="A171" s="78"/>
      <c r="B171" s="79"/>
      <c r="C171" s="78"/>
      <c r="D171" s="80"/>
      <c r="E171" s="81"/>
      <c r="F171" s="79"/>
      <c r="G171" s="80"/>
      <c r="H171" s="78"/>
      <c r="I171" s="82"/>
      <c r="J171" s="83"/>
      <c r="K171" s="82"/>
      <c r="L171" s="82"/>
      <c r="M171" s="83"/>
      <c r="N171" s="83"/>
      <c r="O171" s="84"/>
      <c r="P171" s="85"/>
      <c r="Q171" s="80"/>
    </row>
    <row r="172" spans="1:17" ht="12.75" customHeight="1">
      <c r="A172" s="78"/>
      <c r="B172" s="79"/>
      <c r="C172" s="78"/>
      <c r="D172" s="80"/>
      <c r="E172" s="81"/>
      <c r="F172" s="79"/>
      <c r="G172" s="80"/>
      <c r="H172" s="78"/>
      <c r="I172" s="82"/>
      <c r="J172" s="83"/>
      <c r="K172" s="82"/>
      <c r="L172" s="82"/>
      <c r="M172" s="83"/>
      <c r="N172" s="83"/>
      <c r="O172" s="84"/>
      <c r="P172" s="84"/>
      <c r="Q172" s="80"/>
    </row>
    <row r="173" spans="1:17" ht="12.75" customHeight="1">
      <c r="A173" s="78"/>
      <c r="B173" s="79"/>
      <c r="C173" s="78"/>
      <c r="D173" s="80"/>
      <c r="E173" s="81"/>
      <c r="F173" s="79"/>
      <c r="G173" s="80"/>
      <c r="H173" s="78"/>
      <c r="I173" s="82"/>
      <c r="J173" s="83"/>
      <c r="K173" s="82"/>
      <c r="L173" s="82"/>
      <c r="M173" s="83"/>
      <c r="N173" s="83"/>
      <c r="O173" s="84"/>
      <c r="P173" s="85"/>
      <c r="Q173" s="80"/>
    </row>
    <row r="174" spans="1:17" ht="12.75" customHeight="1">
      <c r="A174" s="78"/>
      <c r="B174" s="79"/>
      <c r="C174" s="78"/>
      <c r="D174" s="80"/>
      <c r="E174" s="81"/>
      <c r="F174" s="79"/>
      <c r="G174" s="80"/>
      <c r="H174" s="78"/>
      <c r="I174" s="82"/>
      <c r="J174" s="83"/>
      <c r="K174" s="82"/>
      <c r="L174" s="82"/>
      <c r="M174" s="83"/>
      <c r="N174" s="83"/>
      <c r="O174" s="84"/>
      <c r="P174" s="84"/>
      <c r="Q174" s="80"/>
    </row>
    <row r="175" spans="1:17" ht="12.75" customHeight="1">
      <c r="A175" s="78"/>
      <c r="B175" s="79"/>
      <c r="C175" s="78"/>
      <c r="D175" s="80"/>
      <c r="E175" s="81"/>
      <c r="F175" s="79"/>
      <c r="G175" s="80"/>
      <c r="H175" s="78"/>
      <c r="I175" s="82"/>
      <c r="J175" s="83"/>
      <c r="K175" s="82"/>
      <c r="L175" s="82"/>
      <c r="M175" s="83"/>
      <c r="N175" s="83"/>
      <c r="O175" s="84"/>
      <c r="P175" s="85"/>
      <c r="Q175" s="80"/>
    </row>
    <row r="176" spans="1:17" ht="12.75" customHeight="1">
      <c r="A176" s="78"/>
      <c r="B176" s="79"/>
      <c r="C176" s="78"/>
      <c r="D176" s="80"/>
      <c r="E176" s="81"/>
      <c r="F176" s="79"/>
      <c r="G176" s="80"/>
      <c r="H176" s="78"/>
      <c r="I176" s="82"/>
      <c r="J176" s="83"/>
      <c r="K176" s="82"/>
      <c r="L176" s="82"/>
      <c r="M176" s="83"/>
      <c r="N176" s="83"/>
      <c r="O176" s="84"/>
      <c r="P176" s="85"/>
      <c r="Q176" s="80"/>
    </row>
    <row r="177" spans="1:17" ht="12.75" customHeight="1">
      <c r="A177" s="78"/>
      <c r="B177" s="79"/>
      <c r="C177" s="78"/>
      <c r="D177" s="80"/>
      <c r="E177" s="81"/>
      <c r="F177" s="79"/>
      <c r="G177" s="80"/>
      <c r="H177" s="78"/>
      <c r="I177" s="82"/>
      <c r="J177" s="83"/>
      <c r="K177" s="82"/>
      <c r="L177" s="82"/>
      <c r="M177" s="83"/>
      <c r="N177" s="83"/>
      <c r="O177" s="84"/>
      <c r="P177" s="85"/>
      <c r="Q177" s="80"/>
    </row>
    <row r="178" spans="1:17" ht="12.75" customHeight="1">
      <c r="A178" s="78"/>
      <c r="B178" s="79"/>
      <c r="C178" s="78"/>
      <c r="D178" s="80"/>
      <c r="E178" s="81"/>
      <c r="F178" s="79"/>
      <c r="G178" s="80"/>
      <c r="H178" s="78"/>
      <c r="I178" s="82"/>
      <c r="J178" s="83"/>
      <c r="K178" s="82"/>
      <c r="L178" s="82"/>
      <c r="M178" s="83"/>
      <c r="N178" s="83"/>
      <c r="O178" s="84"/>
      <c r="P178" s="85"/>
      <c r="Q178" s="80"/>
    </row>
    <row r="179" spans="1:17" ht="12.75" customHeight="1">
      <c r="A179" s="78"/>
      <c r="B179" s="79"/>
      <c r="C179" s="78"/>
      <c r="D179" s="80"/>
      <c r="E179" s="81"/>
      <c r="F179" s="79"/>
      <c r="G179" s="80"/>
      <c r="H179" s="78"/>
      <c r="I179" s="82"/>
      <c r="J179" s="83"/>
      <c r="K179" s="82"/>
      <c r="L179" s="82"/>
      <c r="M179" s="83"/>
      <c r="N179" s="83"/>
      <c r="O179" s="84"/>
      <c r="P179" s="85"/>
      <c r="Q179" s="80"/>
    </row>
    <row r="180" spans="1:17" ht="12.75" customHeight="1">
      <c r="A180" s="78"/>
      <c r="B180" s="79"/>
      <c r="C180" s="78"/>
      <c r="D180" s="80"/>
      <c r="E180" s="81"/>
      <c r="F180" s="79"/>
      <c r="G180" s="80"/>
      <c r="H180" s="78"/>
      <c r="I180" s="82"/>
      <c r="J180" s="83"/>
      <c r="K180" s="82"/>
      <c r="L180" s="82"/>
      <c r="M180" s="83"/>
      <c r="N180" s="83"/>
      <c r="O180" s="84"/>
      <c r="P180" s="85"/>
      <c r="Q180" s="80"/>
    </row>
    <row r="181" spans="1:17" ht="12.75" customHeight="1">
      <c r="A181" s="78"/>
      <c r="B181" s="79"/>
      <c r="C181" s="78"/>
      <c r="D181" s="80"/>
      <c r="E181" s="81"/>
      <c r="F181" s="79"/>
      <c r="G181" s="80"/>
      <c r="H181" s="78"/>
      <c r="I181" s="82"/>
      <c r="J181" s="83"/>
      <c r="K181" s="82"/>
      <c r="L181" s="82"/>
      <c r="M181" s="83"/>
      <c r="N181" s="83"/>
      <c r="O181" s="84"/>
      <c r="P181" s="84"/>
      <c r="Q181" s="80"/>
    </row>
    <row r="182" spans="1:17" ht="12.75" customHeight="1">
      <c r="A182" s="78"/>
      <c r="B182" s="79"/>
      <c r="C182" s="78"/>
      <c r="D182" s="80"/>
      <c r="E182" s="81"/>
      <c r="F182" s="79"/>
      <c r="G182" s="80"/>
      <c r="H182" s="78"/>
      <c r="I182" s="82"/>
      <c r="J182" s="83"/>
      <c r="K182" s="82"/>
      <c r="L182" s="82"/>
      <c r="M182" s="83"/>
      <c r="N182" s="83"/>
      <c r="O182" s="84"/>
      <c r="P182" s="85"/>
      <c r="Q182" s="80"/>
    </row>
    <row r="183" spans="1:17" ht="12.75" customHeight="1">
      <c r="A183" s="78"/>
      <c r="B183" s="79"/>
      <c r="C183" s="78"/>
      <c r="D183" s="80"/>
      <c r="E183" s="81"/>
      <c r="F183" s="79"/>
      <c r="G183" s="80"/>
      <c r="H183" s="78"/>
      <c r="I183" s="82"/>
      <c r="J183" s="83"/>
      <c r="K183" s="82"/>
      <c r="L183" s="82"/>
      <c r="M183" s="83"/>
      <c r="N183" s="83"/>
      <c r="O183" s="84"/>
      <c r="P183" s="84"/>
      <c r="Q183" s="80"/>
    </row>
    <row r="184" spans="1:17" ht="12.75" customHeight="1">
      <c r="A184" s="78"/>
      <c r="B184" s="79"/>
      <c r="C184" s="78"/>
      <c r="D184" s="80"/>
      <c r="E184" s="81"/>
      <c r="F184" s="79"/>
      <c r="G184" s="80"/>
      <c r="H184" s="78"/>
      <c r="I184" s="82"/>
      <c r="J184" s="83"/>
      <c r="K184" s="82"/>
      <c r="L184" s="82"/>
      <c r="M184" s="83"/>
      <c r="N184" s="83"/>
      <c r="O184" s="84"/>
      <c r="P184" s="84"/>
      <c r="Q184" s="80"/>
    </row>
    <row r="185" spans="1:17" ht="12.75" customHeight="1">
      <c r="A185" s="78"/>
      <c r="B185" s="79"/>
      <c r="C185" s="78"/>
      <c r="D185" s="80"/>
      <c r="E185" s="81"/>
      <c r="F185" s="79"/>
      <c r="G185" s="80"/>
      <c r="H185" s="78"/>
      <c r="I185" s="82"/>
      <c r="J185" s="83"/>
      <c r="K185" s="82"/>
      <c r="L185" s="82"/>
      <c r="M185" s="83"/>
      <c r="N185" s="83"/>
      <c r="O185" s="84"/>
      <c r="P185" s="84"/>
      <c r="Q185" s="80"/>
    </row>
    <row r="186" spans="1:17" ht="12.75" customHeight="1">
      <c r="A186" s="78"/>
      <c r="B186" s="79"/>
      <c r="C186" s="78"/>
      <c r="D186" s="80"/>
      <c r="E186" s="81"/>
      <c r="F186" s="79"/>
      <c r="G186" s="80"/>
      <c r="H186" s="78"/>
      <c r="I186" s="82"/>
      <c r="J186" s="83"/>
      <c r="K186" s="82"/>
      <c r="L186" s="82"/>
      <c r="M186" s="83"/>
      <c r="N186" s="83"/>
      <c r="O186" s="84"/>
      <c r="P186" s="84"/>
      <c r="Q186" s="80"/>
    </row>
    <row r="187" spans="1:17" ht="12.75" customHeight="1">
      <c r="A187" s="78"/>
      <c r="B187" s="79"/>
      <c r="C187" s="78"/>
      <c r="D187" s="80"/>
      <c r="E187" s="81"/>
      <c r="F187" s="79"/>
      <c r="G187" s="80"/>
      <c r="H187" s="78"/>
      <c r="I187" s="82"/>
      <c r="J187" s="83"/>
      <c r="K187" s="82"/>
      <c r="L187" s="82"/>
      <c r="M187" s="83"/>
      <c r="N187" s="83"/>
      <c r="O187" s="84"/>
      <c r="P187" s="85"/>
      <c r="Q187" s="80"/>
    </row>
    <row r="188" spans="1:17" ht="12.75" customHeight="1">
      <c r="A188" s="78"/>
      <c r="B188" s="79"/>
      <c r="C188" s="78"/>
      <c r="D188" s="80"/>
      <c r="E188" s="81"/>
      <c r="F188" s="79"/>
      <c r="G188" s="80"/>
      <c r="H188" s="78"/>
      <c r="I188" s="82"/>
      <c r="J188" s="83"/>
      <c r="K188" s="82"/>
      <c r="L188" s="82"/>
      <c r="M188" s="83"/>
      <c r="N188" s="83"/>
      <c r="O188" s="84"/>
      <c r="P188" s="85"/>
      <c r="Q188" s="80"/>
    </row>
    <row r="189" spans="1:17">
      <c r="A189" s="78"/>
      <c r="B189" s="79"/>
      <c r="C189" s="78"/>
      <c r="D189" s="80"/>
      <c r="E189" s="81"/>
      <c r="F189" s="79"/>
      <c r="G189" s="80"/>
      <c r="H189" s="78"/>
      <c r="I189" s="80"/>
      <c r="J189" s="80"/>
      <c r="K189" s="80"/>
      <c r="L189" s="80"/>
      <c r="M189" s="80"/>
      <c r="N189" s="80"/>
      <c r="O189" s="80"/>
      <c r="P189" s="80"/>
      <c r="Q189" s="80"/>
    </row>
    <row r="190" spans="1:17">
      <c r="A190" s="78"/>
      <c r="B190" s="79"/>
      <c r="C190" s="78"/>
      <c r="D190" s="80"/>
      <c r="E190" s="81"/>
      <c r="F190" s="79"/>
      <c r="G190" s="80"/>
      <c r="H190" s="78"/>
      <c r="I190" s="80"/>
      <c r="J190" s="80"/>
      <c r="K190" s="80"/>
      <c r="L190" s="80"/>
      <c r="M190" s="80"/>
      <c r="N190" s="80"/>
      <c r="O190" s="80"/>
      <c r="P190" s="80"/>
      <c r="Q190" s="80"/>
    </row>
    <row r="191" spans="1:17">
      <c r="A191" s="78"/>
      <c r="B191" s="79"/>
      <c r="C191" s="78"/>
      <c r="D191" s="80"/>
      <c r="E191" s="81"/>
      <c r="F191" s="79"/>
      <c r="G191" s="80"/>
      <c r="H191" s="78"/>
      <c r="I191" s="80"/>
      <c r="J191" s="80"/>
      <c r="K191" s="80"/>
      <c r="L191" s="80"/>
      <c r="M191" s="80"/>
      <c r="N191" s="80"/>
      <c r="O191" s="80"/>
      <c r="P191" s="80"/>
      <c r="Q191" s="80"/>
    </row>
    <row r="192" spans="1:17">
      <c r="A192" s="78"/>
      <c r="B192" s="79"/>
      <c r="C192" s="78"/>
      <c r="D192" s="80"/>
      <c r="E192" s="81"/>
      <c r="F192" s="79"/>
      <c r="G192" s="80"/>
      <c r="H192" s="78"/>
      <c r="I192" s="80"/>
      <c r="J192" s="80"/>
      <c r="K192" s="80"/>
      <c r="L192" s="80"/>
      <c r="M192" s="80"/>
      <c r="N192" s="80"/>
      <c r="O192" s="80"/>
      <c r="P192" s="80"/>
      <c r="Q192" s="80"/>
    </row>
    <row r="193" spans="1:17">
      <c r="A193" s="78"/>
      <c r="B193" s="79"/>
      <c r="C193" s="78"/>
      <c r="D193" s="80"/>
      <c r="E193" s="81"/>
      <c r="F193" s="79"/>
      <c r="G193" s="80"/>
      <c r="H193" s="78"/>
      <c r="I193" s="80"/>
      <c r="J193" s="80"/>
      <c r="K193" s="80"/>
      <c r="L193" s="80"/>
      <c r="M193" s="80"/>
      <c r="N193" s="80"/>
      <c r="O193" s="80"/>
      <c r="P193" s="80"/>
      <c r="Q193" s="80"/>
    </row>
    <row r="194" spans="1:17">
      <c r="A194" s="78"/>
      <c r="B194" s="79"/>
      <c r="C194" s="78"/>
      <c r="D194" s="80"/>
      <c r="E194" s="81"/>
      <c r="F194" s="79"/>
      <c r="G194" s="80"/>
      <c r="H194" s="78"/>
      <c r="I194" s="80"/>
      <c r="J194" s="80"/>
      <c r="K194" s="80"/>
      <c r="L194" s="80"/>
      <c r="M194" s="80"/>
      <c r="N194" s="80"/>
      <c r="O194" s="80"/>
      <c r="P194" s="80"/>
      <c r="Q194" s="80"/>
    </row>
    <row r="195" spans="1:17">
      <c r="A195" s="78"/>
      <c r="B195" s="79"/>
      <c r="C195" s="78"/>
      <c r="D195" s="80"/>
      <c r="E195" s="81"/>
      <c r="F195" s="79"/>
      <c r="G195" s="80"/>
      <c r="H195" s="78"/>
      <c r="I195" s="80"/>
      <c r="J195" s="80"/>
      <c r="K195" s="80"/>
      <c r="L195" s="80"/>
      <c r="M195" s="80"/>
      <c r="N195" s="80"/>
      <c r="O195" s="80"/>
      <c r="P195" s="80"/>
      <c r="Q195" s="80"/>
    </row>
    <row r="196" spans="1:17">
      <c r="A196" s="78"/>
      <c r="B196" s="79"/>
      <c r="C196" s="78"/>
      <c r="D196" s="80"/>
      <c r="E196" s="81"/>
      <c r="F196" s="79"/>
      <c r="G196" s="80"/>
      <c r="H196" s="78"/>
      <c r="I196" s="80"/>
      <c r="J196" s="80"/>
      <c r="K196" s="80"/>
      <c r="L196" s="80"/>
      <c r="M196" s="80"/>
      <c r="N196" s="80"/>
      <c r="O196" s="80"/>
      <c r="P196" s="80"/>
      <c r="Q196" s="80"/>
    </row>
    <row r="197" spans="1:17">
      <c r="A197" s="78"/>
      <c r="B197" s="79"/>
      <c r="C197" s="78"/>
      <c r="D197" s="80"/>
      <c r="E197" s="81"/>
      <c r="F197" s="79"/>
      <c r="G197" s="80"/>
      <c r="H197" s="78"/>
      <c r="I197" s="80"/>
      <c r="J197" s="80"/>
      <c r="K197" s="80"/>
      <c r="L197" s="80"/>
      <c r="M197" s="80"/>
      <c r="N197" s="80"/>
      <c r="O197" s="80"/>
      <c r="P197" s="80"/>
      <c r="Q197" s="80"/>
    </row>
    <row r="198" spans="1:17">
      <c r="A198" s="78"/>
      <c r="B198" s="79"/>
      <c r="C198" s="78"/>
      <c r="D198" s="80"/>
      <c r="E198" s="81"/>
      <c r="F198" s="79"/>
      <c r="G198" s="80"/>
      <c r="H198" s="78"/>
      <c r="I198" s="80"/>
      <c r="J198" s="80"/>
      <c r="K198" s="80"/>
      <c r="L198" s="80"/>
      <c r="M198" s="80"/>
      <c r="N198" s="80"/>
      <c r="O198" s="80"/>
      <c r="P198" s="80"/>
      <c r="Q198" s="80"/>
    </row>
    <row r="199" spans="1:17">
      <c r="A199" s="78"/>
      <c r="B199" s="79"/>
      <c r="C199" s="78"/>
      <c r="D199" s="80"/>
      <c r="E199" s="81"/>
      <c r="F199" s="79"/>
      <c r="G199" s="80"/>
      <c r="H199" s="78"/>
      <c r="I199" s="80"/>
      <c r="J199" s="80"/>
      <c r="K199" s="80"/>
      <c r="L199" s="80"/>
      <c r="M199" s="80"/>
      <c r="N199" s="80"/>
      <c r="O199" s="80"/>
      <c r="P199" s="80"/>
      <c r="Q199" s="80"/>
    </row>
    <row r="200" spans="1:17">
      <c r="A200" s="78"/>
      <c r="B200" s="79"/>
      <c r="C200" s="78"/>
      <c r="D200" s="80"/>
      <c r="E200" s="81"/>
      <c r="F200" s="79"/>
      <c r="G200" s="80"/>
      <c r="H200" s="78"/>
      <c r="I200" s="80"/>
      <c r="J200" s="80"/>
      <c r="K200" s="80"/>
      <c r="L200" s="80"/>
      <c r="M200" s="80"/>
      <c r="N200" s="80"/>
      <c r="O200" s="80"/>
      <c r="P200" s="80"/>
      <c r="Q200" s="80"/>
    </row>
    <row r="201" spans="1:17">
      <c r="A201" s="78"/>
      <c r="B201" s="79"/>
      <c r="C201" s="78"/>
      <c r="D201" s="80"/>
      <c r="E201" s="81"/>
      <c r="F201" s="79"/>
      <c r="G201" s="80"/>
      <c r="H201" s="78"/>
      <c r="I201" s="80"/>
      <c r="J201" s="80"/>
      <c r="K201" s="80"/>
      <c r="L201" s="80"/>
      <c r="M201" s="80"/>
      <c r="N201" s="80"/>
      <c r="O201" s="80"/>
      <c r="P201" s="80"/>
      <c r="Q201" s="80"/>
    </row>
    <row r="202" spans="1:17">
      <c r="A202" s="78"/>
      <c r="B202" s="79"/>
      <c r="C202" s="78"/>
      <c r="D202" s="80"/>
      <c r="E202" s="81"/>
      <c r="F202" s="79"/>
      <c r="G202" s="80"/>
      <c r="H202" s="78"/>
      <c r="I202" s="80"/>
      <c r="J202" s="80"/>
      <c r="K202" s="80"/>
      <c r="L202" s="80"/>
      <c r="M202" s="80"/>
      <c r="N202" s="80"/>
      <c r="O202" s="80"/>
      <c r="P202" s="80"/>
      <c r="Q202" s="80"/>
    </row>
    <row r="203" spans="1:17">
      <c r="A203" s="78"/>
      <c r="B203" s="79"/>
      <c r="C203" s="78"/>
      <c r="D203" s="80"/>
      <c r="E203" s="81"/>
      <c r="F203" s="79"/>
      <c r="G203" s="80"/>
      <c r="H203" s="78"/>
      <c r="I203" s="80"/>
      <c r="J203" s="80"/>
      <c r="K203" s="80"/>
      <c r="L203" s="80"/>
      <c r="M203" s="80"/>
      <c r="N203" s="80"/>
      <c r="O203" s="80"/>
      <c r="P203" s="80"/>
      <c r="Q203" s="80"/>
    </row>
    <row r="204" spans="1:17">
      <c r="A204" s="78"/>
      <c r="B204" s="79"/>
      <c r="C204" s="78"/>
      <c r="D204" s="80"/>
      <c r="E204" s="81"/>
      <c r="F204" s="79"/>
      <c r="G204" s="80"/>
      <c r="H204" s="78"/>
      <c r="I204" s="80"/>
      <c r="J204" s="80"/>
      <c r="K204" s="80"/>
      <c r="L204" s="80"/>
      <c r="M204" s="80"/>
      <c r="N204" s="80"/>
      <c r="O204" s="80"/>
      <c r="P204" s="80"/>
      <c r="Q204" s="80"/>
    </row>
    <row r="205" spans="1:17">
      <c r="A205" s="78"/>
      <c r="B205" s="79"/>
      <c r="C205" s="78"/>
      <c r="D205" s="80"/>
      <c r="E205" s="81"/>
      <c r="F205" s="79"/>
      <c r="G205" s="80"/>
      <c r="H205" s="78"/>
      <c r="I205" s="80"/>
      <c r="J205" s="80"/>
      <c r="K205" s="80"/>
      <c r="L205" s="80"/>
      <c r="M205" s="80"/>
      <c r="N205" s="80"/>
      <c r="O205" s="80"/>
      <c r="P205" s="80"/>
      <c r="Q205" s="80"/>
    </row>
    <row r="206" spans="1:17">
      <c r="A206" s="78"/>
      <c r="B206" s="79"/>
      <c r="C206" s="78"/>
      <c r="D206" s="80"/>
      <c r="E206" s="81"/>
      <c r="F206" s="79"/>
      <c r="G206" s="80"/>
      <c r="H206" s="78"/>
      <c r="I206" s="80"/>
      <c r="J206" s="80"/>
      <c r="K206" s="80"/>
      <c r="L206" s="80"/>
      <c r="M206" s="80"/>
      <c r="N206" s="80"/>
      <c r="O206" s="80"/>
      <c r="P206" s="80"/>
      <c r="Q206" s="80"/>
    </row>
    <row r="207" spans="1:17">
      <c r="A207" s="78"/>
      <c r="B207" s="79"/>
      <c r="C207" s="78"/>
      <c r="D207" s="80"/>
      <c r="E207" s="81"/>
      <c r="F207" s="79"/>
      <c r="G207" s="80"/>
      <c r="H207" s="78"/>
      <c r="I207" s="80"/>
      <c r="J207" s="80"/>
      <c r="K207" s="80"/>
      <c r="L207" s="80"/>
      <c r="M207" s="80"/>
      <c r="N207" s="80"/>
      <c r="O207" s="80"/>
      <c r="P207" s="80"/>
      <c r="Q207" s="80"/>
    </row>
    <row r="208" spans="1:17">
      <c r="A208" s="78"/>
      <c r="B208" s="79"/>
      <c r="C208" s="78"/>
      <c r="D208" s="80"/>
      <c r="E208" s="81"/>
      <c r="F208" s="79"/>
      <c r="G208" s="80"/>
      <c r="H208" s="78"/>
      <c r="I208" s="80"/>
      <c r="J208" s="80"/>
      <c r="K208" s="80"/>
      <c r="L208" s="80"/>
      <c r="M208" s="80"/>
      <c r="N208" s="80"/>
      <c r="O208" s="80"/>
      <c r="P208" s="80"/>
      <c r="Q208" s="80"/>
    </row>
    <row r="209" spans="1:17">
      <c r="A209" s="78"/>
      <c r="B209" s="79"/>
      <c r="C209" s="78"/>
      <c r="D209" s="80"/>
      <c r="E209" s="81"/>
      <c r="F209" s="79"/>
      <c r="G209" s="80"/>
      <c r="H209" s="78"/>
      <c r="I209" s="80"/>
      <c r="J209" s="80"/>
      <c r="K209" s="80"/>
      <c r="L209" s="80"/>
      <c r="M209" s="80"/>
      <c r="N209" s="80"/>
      <c r="O209" s="80"/>
      <c r="P209" s="80"/>
      <c r="Q209" s="80"/>
    </row>
    <row r="210" spans="1:17">
      <c r="A210" s="78"/>
      <c r="B210" s="79"/>
      <c r="C210" s="78"/>
      <c r="D210" s="80"/>
      <c r="E210" s="81"/>
      <c r="F210" s="79"/>
      <c r="G210" s="80"/>
      <c r="H210" s="78"/>
      <c r="I210" s="80"/>
      <c r="J210" s="80"/>
      <c r="K210" s="80"/>
      <c r="L210" s="80"/>
      <c r="M210" s="80"/>
      <c r="N210" s="80"/>
      <c r="O210" s="80"/>
      <c r="P210" s="80"/>
      <c r="Q210" s="80"/>
    </row>
    <row r="211" spans="1:17">
      <c r="A211" s="78"/>
      <c r="B211" s="79"/>
      <c r="C211" s="78"/>
      <c r="D211" s="80"/>
      <c r="E211" s="81"/>
      <c r="F211" s="79"/>
      <c r="G211" s="80"/>
      <c r="H211" s="78"/>
      <c r="I211" s="80"/>
      <c r="J211" s="80"/>
      <c r="K211" s="80"/>
      <c r="L211" s="80"/>
      <c r="M211" s="80"/>
      <c r="N211" s="80"/>
      <c r="O211" s="80"/>
      <c r="P211" s="80"/>
      <c r="Q211" s="80"/>
    </row>
    <row r="212" spans="1:17">
      <c r="A212" s="78"/>
      <c r="B212" s="79"/>
      <c r="C212" s="78"/>
      <c r="D212" s="80"/>
      <c r="E212" s="81"/>
      <c r="F212" s="79"/>
      <c r="G212" s="80"/>
      <c r="H212" s="78"/>
      <c r="I212" s="80"/>
      <c r="J212" s="80"/>
      <c r="K212" s="80"/>
      <c r="L212" s="80"/>
      <c r="M212" s="80"/>
      <c r="N212" s="80"/>
      <c r="O212" s="80"/>
      <c r="P212" s="80"/>
      <c r="Q212" s="80"/>
    </row>
    <row r="213" spans="1:17">
      <c r="A213" s="78"/>
      <c r="B213" s="79"/>
      <c r="C213" s="78"/>
      <c r="D213" s="80"/>
      <c r="E213" s="81"/>
      <c r="F213" s="79"/>
      <c r="G213" s="80"/>
      <c r="H213" s="78"/>
      <c r="I213" s="80"/>
      <c r="J213" s="80"/>
      <c r="K213" s="80"/>
      <c r="L213" s="80"/>
      <c r="M213" s="80"/>
      <c r="N213" s="80"/>
      <c r="O213" s="80"/>
      <c r="P213" s="80"/>
      <c r="Q213" s="80"/>
    </row>
    <row r="214" spans="1:17">
      <c r="A214" s="78"/>
      <c r="B214" s="79"/>
      <c r="C214" s="78"/>
      <c r="D214" s="80"/>
      <c r="E214" s="81"/>
      <c r="F214" s="79"/>
      <c r="G214" s="80"/>
      <c r="H214" s="78"/>
      <c r="I214" s="80"/>
      <c r="J214" s="80"/>
      <c r="K214" s="80"/>
      <c r="L214" s="80"/>
      <c r="M214" s="80"/>
      <c r="N214" s="80"/>
      <c r="O214" s="80"/>
      <c r="P214" s="80"/>
      <c r="Q214" s="80"/>
    </row>
    <row r="215" spans="1:17">
      <c r="A215" s="78"/>
      <c r="B215" s="79"/>
      <c r="C215" s="78"/>
      <c r="D215" s="80"/>
      <c r="E215" s="81"/>
      <c r="F215" s="79"/>
      <c r="G215" s="80"/>
      <c r="H215" s="78"/>
      <c r="I215" s="80"/>
      <c r="J215" s="80"/>
      <c r="K215" s="80"/>
      <c r="L215" s="80"/>
      <c r="M215" s="80"/>
      <c r="N215" s="80"/>
      <c r="O215" s="80"/>
      <c r="P215" s="80"/>
      <c r="Q215" s="80"/>
    </row>
    <row r="216" spans="1:17">
      <c r="A216" s="78"/>
      <c r="B216" s="79"/>
      <c r="C216" s="78"/>
      <c r="D216" s="80"/>
      <c r="E216" s="81"/>
      <c r="F216" s="79"/>
      <c r="G216" s="80"/>
      <c r="H216" s="78"/>
      <c r="I216" s="80"/>
      <c r="J216" s="80"/>
      <c r="K216" s="80"/>
      <c r="L216" s="80"/>
      <c r="M216" s="80"/>
      <c r="N216" s="80"/>
      <c r="O216" s="80"/>
      <c r="P216" s="80"/>
      <c r="Q216" s="80"/>
    </row>
    <row r="217" spans="1:17">
      <c r="A217" s="78"/>
      <c r="B217" s="79"/>
      <c r="C217" s="78"/>
      <c r="D217" s="80"/>
      <c r="E217" s="81"/>
      <c r="F217" s="79"/>
      <c r="G217" s="80"/>
      <c r="H217" s="78"/>
      <c r="I217" s="80"/>
      <c r="J217" s="80"/>
      <c r="K217" s="80"/>
      <c r="L217" s="80"/>
      <c r="M217" s="80"/>
      <c r="N217" s="80"/>
      <c r="O217" s="80"/>
      <c r="P217" s="80"/>
      <c r="Q217" s="80"/>
    </row>
    <row r="218" spans="1:17">
      <c r="A218" s="78"/>
      <c r="B218" s="79"/>
      <c r="C218" s="78"/>
      <c r="D218" s="80"/>
      <c r="E218" s="81"/>
      <c r="F218" s="79"/>
      <c r="G218" s="80"/>
      <c r="H218" s="78"/>
      <c r="I218" s="80"/>
      <c r="J218" s="80"/>
      <c r="K218" s="80"/>
      <c r="L218" s="80"/>
      <c r="M218" s="80"/>
      <c r="N218" s="80"/>
      <c r="O218" s="80"/>
      <c r="P218" s="80"/>
      <c r="Q218" s="80"/>
    </row>
    <row r="219" spans="1:17">
      <c r="A219" s="78"/>
      <c r="B219" s="79"/>
      <c r="C219" s="78"/>
      <c r="D219" s="80"/>
      <c r="E219" s="81"/>
      <c r="F219" s="79"/>
      <c r="G219" s="80"/>
      <c r="H219" s="78"/>
      <c r="I219" s="80"/>
      <c r="J219" s="80"/>
      <c r="K219" s="80"/>
      <c r="L219" s="80"/>
      <c r="M219" s="80"/>
      <c r="N219" s="80"/>
      <c r="O219" s="80"/>
      <c r="P219" s="80"/>
      <c r="Q219" s="80"/>
    </row>
    <row r="220" spans="1:17">
      <c r="A220" s="78"/>
      <c r="B220" s="79"/>
      <c r="C220" s="78"/>
      <c r="D220" s="80"/>
      <c r="E220" s="81"/>
      <c r="F220" s="79"/>
      <c r="G220" s="80"/>
      <c r="H220" s="78"/>
      <c r="I220" s="80"/>
      <c r="J220" s="80"/>
      <c r="K220" s="80"/>
      <c r="L220" s="80"/>
      <c r="M220" s="80"/>
      <c r="N220" s="80"/>
      <c r="O220" s="80"/>
      <c r="P220" s="80"/>
      <c r="Q220" s="80"/>
    </row>
    <row r="221" spans="1:17">
      <c r="A221" s="78"/>
      <c r="B221" s="79"/>
      <c r="C221" s="78"/>
      <c r="D221" s="80"/>
      <c r="E221" s="81"/>
      <c r="F221" s="79"/>
      <c r="G221" s="80"/>
      <c r="H221" s="78"/>
      <c r="I221" s="80"/>
      <c r="J221" s="80"/>
      <c r="K221" s="80"/>
      <c r="L221" s="80"/>
      <c r="M221" s="80"/>
      <c r="N221" s="80"/>
      <c r="O221" s="80"/>
      <c r="P221" s="80"/>
      <c r="Q221" s="80"/>
    </row>
    <row r="222" spans="1:17">
      <c r="A222" s="78"/>
      <c r="B222" s="79"/>
      <c r="C222" s="78"/>
      <c r="D222" s="80"/>
      <c r="E222" s="81"/>
      <c r="F222" s="79"/>
      <c r="G222" s="80"/>
      <c r="H222" s="78"/>
      <c r="I222" s="80"/>
      <c r="J222" s="80"/>
      <c r="K222" s="80"/>
      <c r="L222" s="80"/>
      <c r="M222" s="80"/>
      <c r="N222" s="80"/>
      <c r="O222" s="80"/>
      <c r="P222" s="80"/>
      <c r="Q222" s="80"/>
    </row>
    <row r="223" spans="1:17">
      <c r="A223" s="78"/>
      <c r="B223" s="79"/>
      <c r="C223" s="78"/>
      <c r="D223" s="80"/>
      <c r="E223" s="81"/>
      <c r="F223" s="79"/>
      <c r="G223" s="80"/>
      <c r="H223" s="78"/>
      <c r="I223" s="80"/>
      <c r="J223" s="80"/>
      <c r="K223" s="80"/>
      <c r="L223" s="80"/>
      <c r="M223" s="80"/>
      <c r="N223" s="80"/>
      <c r="O223" s="80"/>
      <c r="P223" s="80"/>
      <c r="Q223" s="80"/>
    </row>
    <row r="224" spans="1:17">
      <c r="A224" s="78"/>
      <c r="B224" s="79"/>
      <c r="C224" s="78"/>
      <c r="D224" s="80"/>
      <c r="E224" s="81"/>
      <c r="F224" s="79"/>
      <c r="G224" s="80"/>
      <c r="H224" s="78"/>
      <c r="I224" s="80"/>
      <c r="J224" s="80"/>
      <c r="K224" s="80"/>
      <c r="L224" s="80"/>
      <c r="M224" s="80"/>
      <c r="N224" s="80"/>
      <c r="O224" s="80"/>
      <c r="P224" s="80"/>
      <c r="Q224" s="80"/>
    </row>
    <row r="225" spans="1:17">
      <c r="A225" s="78"/>
      <c r="B225" s="79"/>
      <c r="C225" s="78"/>
      <c r="D225" s="80"/>
      <c r="E225" s="81"/>
      <c r="F225" s="79"/>
      <c r="G225" s="80"/>
      <c r="H225" s="78"/>
      <c r="I225" s="80"/>
      <c r="J225" s="80"/>
      <c r="K225" s="80"/>
      <c r="L225" s="80"/>
      <c r="M225" s="80"/>
      <c r="N225" s="80"/>
      <c r="O225" s="80"/>
      <c r="P225" s="80"/>
      <c r="Q225" s="80"/>
    </row>
    <row r="226" spans="1:17">
      <c r="A226" s="78"/>
      <c r="B226" s="79"/>
      <c r="C226" s="78"/>
      <c r="D226" s="80"/>
      <c r="E226" s="81"/>
      <c r="F226" s="79"/>
      <c r="G226" s="80"/>
      <c r="H226" s="78"/>
      <c r="I226" s="80"/>
      <c r="J226" s="80"/>
      <c r="K226" s="80"/>
      <c r="L226" s="80"/>
      <c r="M226" s="80"/>
      <c r="N226" s="80"/>
      <c r="O226" s="80"/>
      <c r="P226" s="80"/>
      <c r="Q226" s="80"/>
    </row>
    <row r="227" spans="1:17">
      <c r="A227" s="78"/>
      <c r="B227" s="79"/>
      <c r="C227" s="78"/>
      <c r="D227" s="80"/>
      <c r="E227" s="81"/>
      <c r="F227" s="79"/>
      <c r="G227" s="80"/>
      <c r="H227" s="78"/>
      <c r="I227" s="80"/>
      <c r="J227" s="80"/>
      <c r="K227" s="80"/>
      <c r="L227" s="80"/>
      <c r="M227" s="80"/>
      <c r="N227" s="80"/>
      <c r="O227" s="80"/>
      <c r="P227" s="80"/>
      <c r="Q227" s="80"/>
    </row>
    <row r="228" spans="1:17">
      <c r="A228" s="78"/>
      <c r="B228" s="79"/>
      <c r="C228" s="78"/>
      <c r="D228" s="80"/>
      <c r="E228" s="81"/>
      <c r="F228" s="79"/>
      <c r="G228" s="80"/>
      <c r="H228" s="78"/>
      <c r="I228" s="80"/>
      <c r="J228" s="80"/>
      <c r="K228" s="80"/>
      <c r="L228" s="80"/>
      <c r="M228" s="80"/>
      <c r="N228" s="80"/>
      <c r="O228" s="80"/>
      <c r="P228" s="80"/>
      <c r="Q228" s="80"/>
    </row>
    <row r="229" spans="1:17">
      <c r="A229" s="78"/>
      <c r="B229" s="79"/>
      <c r="C229" s="78"/>
      <c r="D229" s="80"/>
      <c r="E229" s="81"/>
      <c r="F229" s="79"/>
      <c r="G229" s="80"/>
      <c r="H229" s="78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1:17">
      <c r="A230" s="78"/>
      <c r="B230" s="79"/>
      <c r="C230" s="78"/>
      <c r="D230" s="80"/>
      <c r="E230" s="81"/>
      <c r="F230" s="79"/>
      <c r="G230" s="80"/>
      <c r="H230" s="78"/>
      <c r="I230" s="80"/>
      <c r="J230" s="80"/>
      <c r="K230" s="80"/>
      <c r="L230" s="80"/>
      <c r="M230" s="80"/>
      <c r="N230" s="80"/>
      <c r="O230" s="80"/>
      <c r="P230" s="80"/>
      <c r="Q230" s="80"/>
    </row>
    <row r="231" spans="1:17">
      <c r="A231" s="78"/>
      <c r="B231" s="79"/>
      <c r="C231" s="78"/>
      <c r="D231" s="80"/>
      <c r="E231" s="81"/>
      <c r="F231" s="79"/>
      <c r="G231" s="80"/>
      <c r="H231" s="78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1:17">
      <c r="A232" s="78"/>
      <c r="B232" s="79"/>
      <c r="C232" s="78"/>
      <c r="D232" s="80"/>
      <c r="E232" s="81"/>
      <c r="F232" s="79"/>
      <c r="G232" s="80"/>
      <c r="H232" s="78"/>
      <c r="I232" s="80"/>
      <c r="J232" s="80"/>
      <c r="K232" s="80"/>
      <c r="L232" s="80"/>
      <c r="M232" s="80"/>
      <c r="N232" s="80"/>
      <c r="O232" s="80"/>
      <c r="P232" s="80"/>
      <c r="Q232" s="80"/>
    </row>
    <row r="233" spans="1:17">
      <c r="A233" s="78"/>
      <c r="B233" s="79"/>
      <c r="C233" s="78"/>
      <c r="D233" s="80"/>
      <c r="E233" s="81"/>
      <c r="F233" s="79"/>
      <c r="G233" s="80"/>
      <c r="H233" s="78"/>
      <c r="I233" s="80"/>
      <c r="J233" s="80"/>
      <c r="K233" s="80"/>
      <c r="L233" s="80"/>
      <c r="M233" s="80"/>
      <c r="N233" s="80"/>
      <c r="O233" s="80"/>
      <c r="P233" s="80"/>
      <c r="Q233" s="80"/>
    </row>
    <row r="234" spans="1:17">
      <c r="A234" s="78"/>
      <c r="B234" s="79"/>
      <c r="C234" s="78"/>
      <c r="D234" s="80"/>
      <c r="E234" s="81"/>
      <c r="F234" s="79"/>
      <c r="G234" s="80"/>
      <c r="H234" s="78"/>
      <c r="I234" s="80"/>
      <c r="J234" s="80"/>
      <c r="K234" s="80"/>
      <c r="L234" s="80"/>
      <c r="M234" s="80"/>
      <c r="N234" s="80"/>
      <c r="O234" s="80"/>
      <c r="P234" s="80"/>
      <c r="Q234" s="80"/>
    </row>
    <row r="235" spans="1:17">
      <c r="A235" s="78"/>
      <c r="B235" s="79"/>
      <c r="C235" s="78"/>
      <c r="D235" s="80"/>
      <c r="E235" s="81"/>
      <c r="F235" s="79"/>
      <c r="G235" s="80"/>
      <c r="H235" s="78"/>
      <c r="I235" s="80"/>
      <c r="J235" s="80"/>
      <c r="K235" s="80"/>
      <c r="L235" s="80"/>
      <c r="M235" s="80"/>
      <c r="N235" s="80"/>
      <c r="O235" s="80"/>
      <c r="P235" s="80"/>
      <c r="Q235" s="80"/>
    </row>
    <row r="236" spans="1:17">
      <c r="A236" s="78"/>
      <c r="B236" s="79"/>
      <c r="C236" s="78"/>
      <c r="D236" s="80"/>
      <c r="E236" s="81"/>
      <c r="F236" s="79"/>
      <c r="G236" s="80"/>
      <c r="H236" s="78"/>
      <c r="I236" s="80"/>
      <c r="J236" s="80"/>
      <c r="K236" s="80"/>
      <c r="L236" s="80"/>
      <c r="M236" s="80"/>
      <c r="N236" s="80"/>
      <c r="O236" s="80"/>
      <c r="P236" s="80"/>
      <c r="Q236" s="80"/>
    </row>
    <row r="237" spans="1:17">
      <c r="A237" s="78"/>
      <c r="B237" s="79"/>
      <c r="C237" s="78"/>
      <c r="D237" s="80"/>
      <c r="E237" s="81"/>
      <c r="F237" s="79"/>
      <c r="G237" s="80"/>
      <c r="H237" s="78"/>
      <c r="I237" s="80"/>
      <c r="J237" s="80"/>
      <c r="K237" s="80"/>
      <c r="L237" s="80"/>
      <c r="M237" s="80"/>
      <c r="N237" s="80"/>
      <c r="O237" s="80"/>
      <c r="P237" s="80"/>
      <c r="Q237" s="80"/>
    </row>
    <row r="238" spans="1:17">
      <c r="A238" s="78"/>
      <c r="B238" s="79"/>
      <c r="C238" s="78"/>
      <c r="D238" s="80"/>
      <c r="E238" s="81"/>
      <c r="F238" s="79"/>
      <c r="G238" s="80"/>
      <c r="H238" s="78"/>
      <c r="I238" s="80"/>
      <c r="J238" s="80"/>
      <c r="K238" s="80"/>
      <c r="L238" s="80"/>
      <c r="M238" s="80"/>
      <c r="N238" s="80"/>
      <c r="O238" s="80"/>
      <c r="P238" s="80"/>
      <c r="Q238" s="80"/>
    </row>
    <row r="239" spans="1:17">
      <c r="A239" s="78"/>
      <c r="B239" s="79"/>
      <c r="C239" s="78"/>
      <c r="D239" s="80"/>
      <c r="E239" s="81"/>
      <c r="F239" s="79"/>
      <c r="G239" s="80"/>
      <c r="H239" s="78"/>
      <c r="I239" s="80"/>
      <c r="J239" s="80"/>
      <c r="K239" s="80"/>
      <c r="L239" s="80"/>
      <c r="M239" s="80"/>
      <c r="N239" s="80"/>
      <c r="O239" s="80"/>
      <c r="P239" s="80"/>
      <c r="Q239" s="80"/>
    </row>
    <row r="240" spans="1:17">
      <c r="A240" s="78"/>
      <c r="B240" s="79"/>
      <c r="C240" s="78"/>
      <c r="D240" s="80"/>
      <c r="E240" s="81"/>
      <c r="F240" s="79"/>
      <c r="G240" s="80"/>
      <c r="H240" s="78"/>
      <c r="I240" s="80"/>
      <c r="J240" s="80"/>
      <c r="K240" s="80"/>
      <c r="L240" s="80"/>
      <c r="M240" s="80"/>
      <c r="N240" s="80"/>
      <c r="O240" s="80"/>
      <c r="P240" s="80"/>
      <c r="Q240" s="80"/>
    </row>
    <row r="241" spans="1:17">
      <c r="A241" s="78"/>
      <c r="B241" s="79"/>
      <c r="C241" s="78"/>
      <c r="D241" s="80"/>
      <c r="E241" s="81"/>
      <c r="F241" s="79"/>
      <c r="G241" s="80"/>
      <c r="H241" s="78"/>
      <c r="I241" s="80"/>
      <c r="J241" s="80"/>
      <c r="K241" s="80"/>
      <c r="L241" s="80"/>
      <c r="M241" s="80"/>
      <c r="N241" s="80"/>
      <c r="O241" s="80"/>
      <c r="P241" s="80"/>
      <c r="Q241" s="80"/>
    </row>
    <row r="242" spans="1:17">
      <c r="A242" s="78"/>
      <c r="B242" s="79"/>
      <c r="C242" s="78"/>
      <c r="D242" s="80"/>
      <c r="E242" s="81"/>
      <c r="F242" s="79"/>
      <c r="G242" s="80"/>
      <c r="H242" s="78"/>
      <c r="I242" s="80"/>
      <c r="J242" s="80"/>
      <c r="K242" s="80"/>
      <c r="L242" s="80"/>
      <c r="M242" s="80"/>
      <c r="N242" s="80"/>
      <c r="O242" s="80"/>
      <c r="P242" s="80"/>
      <c r="Q242" s="80"/>
    </row>
    <row r="243" spans="1:17">
      <c r="B243" s="6"/>
      <c r="E243" s="69"/>
      <c r="F243" s="6"/>
    </row>
    <row r="244" spans="1:17">
      <c r="B244" s="6"/>
      <c r="E244" s="69"/>
      <c r="F244" s="6"/>
    </row>
    <row r="245" spans="1:17">
      <c r="B245" s="6"/>
      <c r="E245" s="69"/>
      <c r="F245" s="6"/>
    </row>
    <row r="246" spans="1:17">
      <c r="B246" s="6"/>
      <c r="E246" s="69"/>
      <c r="F246" s="6"/>
    </row>
    <row r="247" spans="1:17">
      <c r="B247" s="6"/>
      <c r="E247" s="69"/>
      <c r="F247" s="6"/>
    </row>
    <row r="248" spans="1:17">
      <c r="B248" s="6"/>
      <c r="E248" s="69"/>
      <c r="F248" s="6"/>
    </row>
    <row r="249" spans="1:17">
      <c r="B249" s="6"/>
      <c r="E249" s="69"/>
      <c r="F249" s="6"/>
    </row>
    <row r="250" spans="1:17">
      <c r="B250" s="6"/>
      <c r="E250" s="69"/>
      <c r="F250" s="6"/>
    </row>
    <row r="251" spans="1:17">
      <c r="B251" s="6"/>
      <c r="E251" s="69"/>
      <c r="F251" s="6"/>
    </row>
    <row r="252" spans="1:17">
      <c r="B252" s="6"/>
      <c r="E252" s="69"/>
      <c r="F252" s="6"/>
    </row>
    <row r="253" spans="1:17">
      <c r="B253" s="6"/>
      <c r="E253" s="69"/>
      <c r="F253" s="6"/>
    </row>
    <row r="254" spans="1:17">
      <c r="B254" s="6"/>
      <c r="E254" s="69"/>
      <c r="F254" s="6"/>
    </row>
    <row r="255" spans="1:17">
      <c r="B255" s="6"/>
      <c r="E255" s="69"/>
      <c r="F255" s="6"/>
    </row>
    <row r="256" spans="1:17">
      <c r="B256" s="6"/>
      <c r="E256" s="69"/>
      <c r="F256" s="6"/>
    </row>
    <row r="257" spans="2:6">
      <c r="B257" s="6"/>
      <c r="E257" s="69"/>
      <c r="F257" s="6"/>
    </row>
    <row r="258" spans="2:6">
      <c r="B258" s="6"/>
      <c r="E258" s="69"/>
      <c r="F258" s="6"/>
    </row>
    <row r="259" spans="2:6">
      <c r="B259" s="6"/>
      <c r="E259" s="69"/>
      <c r="F259" s="6"/>
    </row>
    <row r="260" spans="2:6">
      <c r="B260" s="6"/>
      <c r="E260" s="69"/>
      <c r="F260" s="6"/>
    </row>
    <row r="261" spans="2:6">
      <c r="B261" s="6"/>
      <c r="E261" s="69"/>
      <c r="F261" s="6"/>
    </row>
    <row r="262" spans="2:6">
      <c r="B262" s="6"/>
      <c r="E262" s="69"/>
      <c r="F262" s="6"/>
    </row>
    <row r="263" spans="2:6">
      <c r="B263" s="6"/>
      <c r="E263" s="69"/>
      <c r="F263" s="6"/>
    </row>
    <row r="264" spans="2:6">
      <c r="B264" s="6"/>
      <c r="E264" s="69"/>
      <c r="F264" s="6"/>
    </row>
    <row r="265" spans="2:6">
      <c r="B265" s="6"/>
      <c r="E265" s="69"/>
      <c r="F265" s="6"/>
    </row>
    <row r="266" spans="2:6">
      <c r="B266" s="6"/>
      <c r="E266" s="69"/>
      <c r="F266" s="6"/>
    </row>
    <row r="267" spans="2:6">
      <c r="B267" s="6"/>
      <c r="E267" s="69"/>
      <c r="F267" s="6"/>
    </row>
    <row r="268" spans="2:6">
      <c r="B268" s="6"/>
      <c r="E268" s="69"/>
      <c r="F268" s="6"/>
    </row>
    <row r="269" spans="2:6">
      <c r="B269" s="6"/>
      <c r="E269" s="69"/>
      <c r="F269" s="6"/>
    </row>
    <row r="270" spans="2:6">
      <c r="B270" s="6"/>
      <c r="E270" s="69"/>
      <c r="F270" s="6"/>
    </row>
    <row r="271" spans="2:6">
      <c r="B271" s="6"/>
      <c r="E271" s="69"/>
      <c r="F271" s="6"/>
    </row>
    <row r="272" spans="2:6">
      <c r="B272" s="6"/>
      <c r="E272" s="69"/>
      <c r="F272" s="6"/>
    </row>
    <row r="273" spans="2:6">
      <c r="B273" s="6"/>
      <c r="E273" s="69"/>
      <c r="F273" s="6"/>
    </row>
    <row r="274" spans="2:6">
      <c r="B274" s="6"/>
      <c r="E274" s="69"/>
      <c r="F274" s="6"/>
    </row>
    <row r="275" spans="2:6">
      <c r="B275" s="6"/>
      <c r="E275" s="69"/>
      <c r="F275" s="6"/>
    </row>
    <row r="276" spans="2:6">
      <c r="B276" s="6"/>
      <c r="E276" s="69"/>
      <c r="F276" s="6"/>
    </row>
    <row r="277" spans="2:6">
      <c r="B277" s="6"/>
      <c r="E277" s="69"/>
      <c r="F277" s="6"/>
    </row>
    <row r="278" spans="2:6">
      <c r="B278" s="6"/>
      <c r="E278" s="69"/>
      <c r="F278" s="6"/>
    </row>
    <row r="279" spans="2:6">
      <c r="B279" s="6"/>
      <c r="E279" s="69"/>
      <c r="F279" s="6"/>
    </row>
    <row r="280" spans="2:6">
      <c r="B280" s="6"/>
      <c r="E280" s="69"/>
      <c r="F280" s="6"/>
    </row>
    <row r="281" spans="2:6">
      <c r="B281" s="6"/>
      <c r="E281" s="69"/>
      <c r="F281" s="6"/>
    </row>
    <row r="282" spans="2:6">
      <c r="B282" s="6"/>
      <c r="E282" s="69"/>
      <c r="F282" s="6"/>
    </row>
    <row r="283" spans="2:6">
      <c r="B283" s="6"/>
      <c r="E283" s="69"/>
      <c r="F283" s="6"/>
    </row>
    <row r="284" spans="2:6">
      <c r="B284" s="6"/>
      <c r="E284" s="69"/>
      <c r="F284" s="6"/>
    </row>
    <row r="285" spans="2:6">
      <c r="B285" s="6"/>
      <c r="E285" s="69"/>
      <c r="F285" s="6"/>
    </row>
    <row r="286" spans="2:6">
      <c r="B286" s="6"/>
      <c r="E286" s="69"/>
      <c r="F286" s="6"/>
    </row>
    <row r="287" spans="2:6">
      <c r="B287" s="6"/>
      <c r="E287" s="69"/>
      <c r="F287" s="6"/>
    </row>
    <row r="288" spans="2:6">
      <c r="B288" s="6"/>
      <c r="E288" s="69"/>
      <c r="F288" s="6"/>
    </row>
    <row r="289" spans="2:6">
      <c r="B289" s="6"/>
      <c r="E289" s="69"/>
      <c r="F289" s="6"/>
    </row>
    <row r="290" spans="2:6">
      <c r="B290" s="6"/>
      <c r="E290" s="69"/>
      <c r="F290" s="6"/>
    </row>
    <row r="291" spans="2:6">
      <c r="B291" s="6"/>
      <c r="E291" s="69"/>
      <c r="F291" s="6"/>
    </row>
    <row r="292" spans="2:6">
      <c r="B292" s="6"/>
      <c r="E292" s="69"/>
      <c r="F292" s="6"/>
    </row>
    <row r="293" spans="2:6">
      <c r="B293" s="6"/>
      <c r="E293" s="69"/>
      <c r="F293" s="6"/>
    </row>
    <row r="294" spans="2:6">
      <c r="B294" s="6"/>
      <c r="E294" s="69"/>
      <c r="F294" s="6"/>
    </row>
    <row r="295" spans="2:6">
      <c r="B295" s="6"/>
      <c r="E295" s="69"/>
      <c r="F295" s="6"/>
    </row>
    <row r="296" spans="2:6">
      <c r="B296" s="6"/>
      <c r="E296" s="69"/>
      <c r="F296" s="6"/>
    </row>
    <row r="297" spans="2:6">
      <c r="B297" s="6"/>
      <c r="E297" s="69"/>
      <c r="F297" s="6"/>
    </row>
    <row r="298" spans="2:6">
      <c r="B298" s="6"/>
      <c r="E298" s="69"/>
      <c r="F298" s="6"/>
    </row>
    <row r="299" spans="2:6">
      <c r="B299" s="6"/>
      <c r="E299" s="69"/>
      <c r="F299" s="6"/>
    </row>
    <row r="300" spans="2:6">
      <c r="B300" s="6"/>
      <c r="E300" s="69"/>
      <c r="F300" s="6"/>
    </row>
    <row r="301" spans="2:6">
      <c r="B301" s="6"/>
      <c r="E301" s="69"/>
      <c r="F301" s="6"/>
    </row>
    <row r="302" spans="2:6">
      <c r="B302" s="6"/>
      <c r="E302" s="69"/>
      <c r="F302" s="6"/>
    </row>
    <row r="303" spans="2:6">
      <c r="B303" s="6"/>
      <c r="E303" s="69"/>
      <c r="F303" s="6"/>
    </row>
    <row r="304" spans="2:6">
      <c r="B304" s="6"/>
      <c r="E304" s="69"/>
      <c r="F304" s="6"/>
    </row>
    <row r="305" spans="2:6">
      <c r="B305" s="6"/>
      <c r="E305" s="69"/>
      <c r="F305" s="6"/>
    </row>
    <row r="306" spans="2:6">
      <c r="B306" s="6"/>
      <c r="E306" s="69"/>
      <c r="F306" s="6"/>
    </row>
    <row r="307" spans="2:6">
      <c r="B307" s="6"/>
      <c r="E307" s="69"/>
      <c r="F307" s="6"/>
    </row>
    <row r="308" spans="2:6">
      <c r="B308" s="6"/>
      <c r="E308" s="69"/>
      <c r="F308" s="6"/>
    </row>
    <row r="309" spans="2:6">
      <c r="B309" s="6"/>
      <c r="E309" s="69"/>
      <c r="F309" s="6"/>
    </row>
    <row r="310" spans="2:6">
      <c r="B310" s="6"/>
      <c r="E310" s="69"/>
      <c r="F310" s="6"/>
    </row>
    <row r="311" spans="2:6">
      <c r="B311" s="6"/>
      <c r="E311" s="69"/>
      <c r="F311" s="6"/>
    </row>
    <row r="312" spans="2:6">
      <c r="B312" s="6"/>
      <c r="E312" s="69"/>
      <c r="F312" s="6"/>
    </row>
    <row r="313" spans="2:6">
      <c r="B313" s="6"/>
      <c r="E313" s="69"/>
      <c r="F313" s="6"/>
    </row>
    <row r="314" spans="2:6">
      <c r="B314" s="6"/>
      <c r="E314" s="69"/>
      <c r="F314" s="6"/>
    </row>
    <row r="315" spans="2:6">
      <c r="B315" s="6"/>
      <c r="E315" s="69"/>
      <c r="F315" s="6"/>
    </row>
    <row r="316" spans="2:6">
      <c r="B316" s="6"/>
      <c r="E316" s="69"/>
      <c r="F316" s="6"/>
    </row>
    <row r="317" spans="2:6">
      <c r="B317" s="6"/>
      <c r="E317" s="69"/>
      <c r="F317" s="6"/>
    </row>
    <row r="318" spans="2:6">
      <c r="B318" s="6"/>
      <c r="E318" s="69"/>
      <c r="F318" s="6"/>
    </row>
    <row r="319" spans="2:6">
      <c r="B319" s="6"/>
      <c r="E319" s="69"/>
      <c r="F319" s="6"/>
    </row>
    <row r="320" spans="2:6">
      <c r="B320" s="6"/>
      <c r="E320" s="69"/>
      <c r="F320" s="6"/>
    </row>
    <row r="321" spans="2:6">
      <c r="B321" s="6"/>
      <c r="E321" s="69"/>
      <c r="F321" s="6"/>
    </row>
    <row r="322" spans="2:6">
      <c r="B322" s="6"/>
      <c r="E322" s="69"/>
      <c r="F322" s="6"/>
    </row>
    <row r="323" spans="2:6">
      <c r="B323" s="6"/>
      <c r="E323" s="69"/>
      <c r="F323" s="6"/>
    </row>
    <row r="324" spans="2:6">
      <c r="B324" s="6"/>
      <c r="E324" s="69"/>
      <c r="F324" s="6"/>
    </row>
    <row r="325" spans="2:6">
      <c r="B325" s="6"/>
      <c r="E325" s="69"/>
      <c r="F325" s="6"/>
    </row>
    <row r="326" spans="2:6">
      <c r="B326" s="6"/>
      <c r="E326" s="69"/>
      <c r="F326" s="6"/>
    </row>
    <row r="327" spans="2:6">
      <c r="B327" s="6"/>
      <c r="E327" s="69"/>
      <c r="F327" s="6"/>
    </row>
    <row r="328" spans="2:6">
      <c r="B328" s="6"/>
      <c r="E328" s="69"/>
      <c r="F328" s="6"/>
    </row>
    <row r="329" spans="2:6">
      <c r="B329" s="6"/>
      <c r="E329" s="69"/>
      <c r="F329" s="6"/>
    </row>
    <row r="330" spans="2:6">
      <c r="B330" s="6"/>
      <c r="E330" s="69"/>
      <c r="F330" s="6"/>
    </row>
    <row r="331" spans="2:6">
      <c r="B331" s="6"/>
      <c r="E331" s="69"/>
      <c r="F331" s="6"/>
    </row>
    <row r="332" spans="2:6">
      <c r="B332" s="6"/>
      <c r="E332" s="69"/>
      <c r="F332" s="6"/>
    </row>
    <row r="333" spans="2:6">
      <c r="B333" s="6"/>
      <c r="E333" s="69"/>
      <c r="F333" s="6"/>
    </row>
    <row r="334" spans="2:6">
      <c r="B334" s="6"/>
      <c r="E334" s="69"/>
      <c r="F334" s="6"/>
    </row>
    <row r="335" spans="2:6">
      <c r="B335" s="6"/>
      <c r="E335" s="69"/>
      <c r="F335" s="6"/>
    </row>
    <row r="336" spans="2:6">
      <c r="B336" s="6"/>
      <c r="E336" s="69"/>
      <c r="F336" s="6"/>
    </row>
    <row r="337" spans="2:6">
      <c r="B337" s="6"/>
      <c r="E337" s="69"/>
      <c r="F337" s="6"/>
    </row>
    <row r="338" spans="2:6">
      <c r="B338" s="6"/>
      <c r="E338" s="69"/>
      <c r="F338" s="6"/>
    </row>
    <row r="339" spans="2:6">
      <c r="B339" s="6"/>
      <c r="E339" s="69"/>
      <c r="F339" s="6"/>
    </row>
    <row r="340" spans="2:6">
      <c r="B340" s="6"/>
      <c r="E340" s="69"/>
      <c r="F340" s="6"/>
    </row>
    <row r="341" spans="2:6">
      <c r="B341" s="6"/>
      <c r="E341" s="69"/>
      <c r="F341" s="6"/>
    </row>
    <row r="342" spans="2:6">
      <c r="B342" s="6"/>
      <c r="E342" s="69"/>
      <c r="F342" s="6"/>
    </row>
    <row r="343" spans="2:6">
      <c r="B343" s="6"/>
      <c r="E343" s="69"/>
      <c r="F343" s="6"/>
    </row>
    <row r="344" spans="2:6">
      <c r="B344" s="6"/>
      <c r="E344" s="69"/>
      <c r="F344" s="6"/>
    </row>
    <row r="345" spans="2:6">
      <c r="B345" s="6"/>
      <c r="E345" s="69"/>
      <c r="F345" s="6"/>
    </row>
    <row r="346" spans="2:6">
      <c r="B346" s="6"/>
      <c r="E346" s="69"/>
      <c r="F346" s="6"/>
    </row>
    <row r="347" spans="2:6">
      <c r="B347" s="6"/>
      <c r="E347" s="69"/>
      <c r="F347" s="6"/>
    </row>
    <row r="348" spans="2:6">
      <c r="B348" s="6"/>
      <c r="E348" s="69"/>
      <c r="F348" s="6"/>
    </row>
    <row r="349" spans="2:6">
      <c r="B349" s="6"/>
      <c r="E349" s="69"/>
      <c r="F349" s="6"/>
    </row>
    <row r="350" spans="2:6">
      <c r="B350" s="6"/>
      <c r="E350" s="69"/>
      <c r="F350" s="6"/>
    </row>
    <row r="351" spans="2:6">
      <c r="B351" s="6"/>
      <c r="E351" s="69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28" r:id="rId2" display="http://www.bav-astro.de/sfs/BAVM_link.php?BAVMnr=179"/>
    <hyperlink ref="P15" r:id="rId3" display="http://www.bav-astro.de/sfs/BAVM_link.php?BAVMnr=172"/>
    <hyperlink ref="P17" r:id="rId4" display="http://www.konkoly.hu/cgi-bin/IBVS?5741"/>
    <hyperlink ref="P29" r:id="rId5" display="http://www.konkoly.hu/cgi-bin/IBVS?5812"/>
    <hyperlink ref="P30" r:id="rId6" display="http://www.konkoly.hu/cgi-bin/IBVS?5812"/>
    <hyperlink ref="P31" r:id="rId7" display="http://www.konkoly.hu/cgi-bin/IBVS?5812"/>
    <hyperlink ref="P18" r:id="rId8" display="http://www.bav-astro.de/sfs/BAVM_link.php?BAVMnr=183"/>
    <hyperlink ref="P32" r:id="rId9" display="http://www.konkoly.hu/cgi-bin/IBVS?5812"/>
    <hyperlink ref="P19" r:id="rId10" display="http://www.bav-astro.de/sfs/BAVM_link.php?BAVMnr=183"/>
    <hyperlink ref="P20" r:id="rId11" display="http://www.bav-astro.de/sfs/BAVM_link.php?BAVMnr=183"/>
    <hyperlink ref="P21" r:id="rId12" display="http://www.konkoly.hu/cgi-bin/IBVS?5871"/>
    <hyperlink ref="P33" r:id="rId13" display="http://www.bav-astro.de/sfs/BAVM_link.php?BAVMnr=203"/>
    <hyperlink ref="P34" r:id="rId14" display="http://www.bav-astro.de/sfs/BAVM_link.php?BAVMnr=203"/>
    <hyperlink ref="P35" r:id="rId15" display="http://www.bav-astro.de/sfs/BAVM_link.php?BAVMnr=203"/>
    <hyperlink ref="P36" r:id="rId16" display="http://www.bav-astro.de/sfs/BAVM_link.php?BAVMnr=212"/>
    <hyperlink ref="P37" r:id="rId17" display="http://www.bav-astro.de/sfs/BAVM_link.php?BAVMnr=212"/>
    <hyperlink ref="P22" r:id="rId18" display="http://www.konkoly.hu/cgi-bin/IBVS?5920"/>
    <hyperlink ref="P38" r:id="rId19" display="http://www.bav-astro.de/sfs/BAVM_link.php?BAVMnr=215"/>
    <hyperlink ref="P39" r:id="rId20" display="http://www.bav-astro.de/sfs/BAVM_link.php?BAVMnr=215"/>
    <hyperlink ref="P40" r:id="rId21" display="http://www.bav-astro.de/sfs/BAVM_link.php?BAVMnr=215"/>
    <hyperlink ref="P41" r:id="rId22" display="http://www.bav-astro.de/sfs/BAVM_link.php?BAVMnr=215"/>
    <hyperlink ref="P42" r:id="rId23" display="http://www.bav-astro.de/sfs/BAVM_link.php?BAVMnr=215"/>
    <hyperlink ref="P23" r:id="rId24" display="http://www.bav-astro.de/sfs/BAVM_link.php?BAVMnr=220"/>
    <hyperlink ref="P43" r:id="rId25" display="http://www.bav-astro.de/sfs/BAVM_link.php?BAVMnr=225"/>
    <hyperlink ref="P24" r:id="rId26" display="http://var.astro.cz/oejv/issues/oejv0160.pdf"/>
    <hyperlink ref="P44" r:id="rId27" display="http://www.bav-astro.de/sfs/BAVM_link.php?BAVMnr=225"/>
    <hyperlink ref="P45" r:id="rId28" display="http://www.bav-astro.de/sfs/BAVM_link.php?BAVMnr=225"/>
    <hyperlink ref="P46" r:id="rId29" display="http://www.bav-astro.de/sfs/BAVM_link.php?BAVMnr=225"/>
    <hyperlink ref="P47" r:id="rId30" display="http://www.bav-astro.de/sfs/BAVM_link.php?BAVMnr=225"/>
    <hyperlink ref="P48" r:id="rId31" display="http://www.bav-astro.de/sfs/BAVM_link.php?BAVMnr=225"/>
    <hyperlink ref="P25" r:id="rId32" display="http://www.konkoly.hu/cgi-bin/IBVS?6011"/>
    <hyperlink ref="P26" r:id="rId33" display="http://www.konkoly.hu/cgi-bin/IBVS?6042"/>
    <hyperlink ref="P27" r:id="rId3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B</vt:lpstr>
      <vt:lpstr>C</vt:lpstr>
      <vt:lpstr>C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2024-01-19T04:31:11Z</dcterms:modified>
</cp:coreProperties>
</file>