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1F1963C-32A7-4AB5-98BB-8DBEF2695A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30" i="1"/>
  <c r="F30" i="1"/>
  <c r="G30" i="1"/>
  <c r="I30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1" i="1"/>
  <c r="F31" i="1"/>
  <c r="G31" i="1"/>
  <c r="I31" i="1"/>
  <c r="E33" i="1"/>
  <c r="F33" i="1"/>
  <c r="U33" i="1"/>
  <c r="E34" i="1"/>
  <c r="F34" i="1"/>
  <c r="G34" i="1"/>
  <c r="I34" i="1"/>
  <c r="E35" i="1"/>
  <c r="F35" i="1"/>
  <c r="G35" i="1"/>
  <c r="I35" i="1"/>
  <c r="E36" i="1"/>
  <c r="F36" i="1"/>
  <c r="G36" i="1"/>
  <c r="I36" i="1"/>
  <c r="E38" i="1"/>
  <c r="F38" i="1"/>
  <c r="G38" i="1"/>
  <c r="I38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D9" i="1"/>
  <c r="C9" i="1"/>
  <c r="E22" i="1"/>
  <c r="F22" i="1"/>
  <c r="G22" i="1"/>
  <c r="H22" i="1"/>
  <c r="E39" i="1"/>
  <c r="F39" i="1"/>
  <c r="U39" i="1"/>
  <c r="E50" i="1"/>
  <c r="F50" i="1"/>
  <c r="U50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G12" i="2"/>
  <c r="C12" i="2"/>
  <c r="E12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11" i="2"/>
  <c r="C11" i="2"/>
  <c r="E11" i="2"/>
  <c r="G29" i="2"/>
  <c r="C29" i="2"/>
  <c r="E29" i="2"/>
  <c r="G28" i="2"/>
  <c r="C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D12" i="2"/>
  <c r="B12" i="2"/>
  <c r="A12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1" i="2"/>
  <c r="D11" i="2"/>
  <c r="B11" i="2"/>
  <c r="A11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F17" i="1"/>
  <c r="C17" i="1"/>
  <c r="Q50" i="1"/>
  <c r="Q39" i="1"/>
  <c r="Q22" i="1"/>
  <c r="E23" i="2"/>
  <c r="E19" i="2"/>
  <c r="E30" i="2"/>
  <c r="E37" i="1"/>
  <c r="F37" i="1"/>
  <c r="G37" i="1"/>
  <c r="I37" i="1"/>
  <c r="E28" i="1"/>
  <c r="F28" i="1"/>
  <c r="G28" i="1"/>
  <c r="E32" i="1"/>
  <c r="F32" i="1"/>
  <c r="G32" i="1"/>
  <c r="I32" i="1"/>
  <c r="E40" i="1"/>
  <c r="F40" i="1"/>
  <c r="G40" i="1"/>
  <c r="I40" i="1"/>
  <c r="E28" i="2"/>
  <c r="I28" i="1"/>
  <c r="C12" i="1"/>
  <c r="C11" i="1"/>
  <c r="O32" i="1" l="1"/>
  <c r="O31" i="1"/>
  <c r="O36" i="1"/>
  <c r="O28" i="1"/>
  <c r="O25" i="1"/>
  <c r="O23" i="1"/>
  <c r="O30" i="1"/>
  <c r="O35" i="1"/>
  <c r="O27" i="1"/>
  <c r="O45" i="1"/>
  <c r="O34" i="1"/>
  <c r="O22" i="1"/>
  <c r="O26" i="1"/>
  <c r="O50" i="1"/>
  <c r="O41" i="1"/>
  <c r="O21" i="1"/>
  <c r="O44" i="1"/>
  <c r="O33" i="1"/>
  <c r="O46" i="1"/>
  <c r="O43" i="1"/>
  <c r="O42" i="1"/>
  <c r="O39" i="1"/>
  <c r="O40" i="1"/>
  <c r="O37" i="1"/>
  <c r="O49" i="1"/>
  <c r="C15" i="1"/>
  <c r="O24" i="1"/>
  <c r="O48" i="1"/>
  <c r="O29" i="1"/>
  <c r="O38" i="1"/>
  <c r="O4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<sst xmlns="http://schemas.openxmlformats.org/spreadsheetml/2006/main" count="346" uniqueCount="163">
  <si>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</si>
  <si>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</si>
  <si>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</si>
  <si>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</si>
  <si>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</si>
  <si>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</si>
  <si>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</si>
  <si>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</si>
  <si>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</si>
  <si>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</si>
  <si>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</si>
  <si>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</si>
  <si>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</si>
  <si>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</si>
  <si>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</si>
  <si>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</si>
  <si>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</si>
  <si>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</si>
  <si>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</si>
  <si>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</si>
  <si>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</si>
  <si>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</si>
  <si>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</si>
  <si>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</si>
  <si>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</si>
  <si>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</si>
  <si>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</si>
  <si>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</si>
  <si>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</si>
  <si>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</si>
  <si>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</si>
  <si>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IBVS 5543</t>
  </si>
  <si>
    <t>I</t>
  </si>
  <si>
    <t># of data points:</t>
  </si>
  <si>
    <t>FV Cas / GSC 03658-01973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</si>
  <si>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</si>
  <si>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</si>
  <si>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</si>
  <si>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</si>
  <si>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</si>
  <si>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</si>
  <si>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</si>
  <si>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</si>
  <si>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</si>
  <si>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</si>
  <si>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</si>
  <si>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</si>
  <si>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</si>
  <si>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</si>
  <si>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</si>
  <si>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</si>
  <si>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</si>
  <si>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</si>
  <si>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2427962.50 </t>
  </si>
  <si>
    <t> 09.06.1935 00:00 </t>
  </si>
  <si>
    <t> -0.08 </t>
  </si>
  <si>
    <t>P </t>
  </si>
  <si>
    <t> C.Hoffmeister </t>
  </si>
  <si>
    <t> KVBB 28.64 </t>
  </si>
  <si>
    <t>2428054.58 </t>
  </si>
  <si>
    <t> 09.09.1935 01:55 </t>
  </si>
  <si>
    <t> -0.00 </t>
  </si>
  <si>
    <t>2428422.52 </t>
  </si>
  <si>
    <t> 11.09.1936 00:28 </t>
  </si>
  <si>
    <t> -0.07 </t>
  </si>
  <si>
    <t>2428603.52 </t>
  </si>
  <si>
    <t> 11.03.1937 00:28 </t>
  </si>
  <si>
    <t> -0.01 </t>
  </si>
  <si>
    <t>2429014.39 </t>
  </si>
  <si>
    <t> 25.04.1938 21:21 </t>
  </si>
  <si>
    <t>2429106.50 </t>
  </si>
  <si>
    <t> 27.07.1938 00:00 </t>
  </si>
  <si>
    <t> 0.03 </t>
  </si>
  <si>
    <t>2429109.49 </t>
  </si>
  <si>
    <t> 29.07.1938 23:45 </t>
  </si>
  <si>
    <t> -0.05 </t>
  </si>
  <si>
    <t>2429529.59 </t>
  </si>
  <si>
    <t> 23.09.1939 02:09 </t>
  </si>
  <si>
    <t> -0.09 </t>
  </si>
  <si>
    <t>2429670.65 </t>
  </si>
  <si>
    <t> 11.02.1940 03:36 </t>
  </si>
  <si>
    <t> -0.10 </t>
  </si>
  <si>
    <t>2430023.56 </t>
  </si>
  <si>
    <t> 29.01.1941 01:26 </t>
  </si>
  <si>
    <t> 0.14 </t>
  </si>
  <si>
    <t>2430026.49 </t>
  </si>
  <si>
    <t> 31.01.1941 23:45 </t>
  </si>
  <si>
    <t> 0.00 </t>
  </si>
  <si>
    <t>2440453.496 </t>
  </si>
  <si>
    <t> 19.08.1969 23:54 </t>
  </si>
  <si>
    <t> 0.125 </t>
  </si>
  <si>
    <t> Atlas Stellarum </t>
  </si>
  <si>
    <t> BRNO 28.33 </t>
  </si>
  <si>
    <t>2446360.419 </t>
  </si>
  <si>
    <t> 21.10.1985 22:03 </t>
  </si>
  <si>
    <t> 0.526 </t>
  </si>
  <si>
    <t>V </t>
  </si>
  <si>
    <t> A.Slatinsky </t>
  </si>
  <si>
    <t> BRNO 27 </t>
  </si>
  <si>
    <t>2446360.424 </t>
  </si>
  <si>
    <t> 21.10.1985 22:10 </t>
  </si>
  <si>
    <t> 0.531 </t>
  </si>
  <si>
    <t> J.Borovicka </t>
  </si>
  <si>
    <t>2446360.426 </t>
  </si>
  <si>
    <t> 21.10.1985 22:13 </t>
  </si>
  <si>
    <t> 0.533 </t>
  </si>
  <si>
    <t> V.Wagner </t>
  </si>
  <si>
    <t>2446406.423 </t>
  </si>
  <si>
    <t> 06.12.1985 22:09 </t>
  </si>
  <si>
    <t> 0.529 </t>
  </si>
  <si>
    <t>2446682.445 </t>
  </si>
  <si>
    <t> 08.09.1986 22:40 </t>
  </si>
  <si>
    <t> 0.545 </t>
  </si>
  <si>
    <t> BRNO 28 </t>
  </si>
  <si>
    <t>2446712.549 </t>
  </si>
  <si>
    <t> 09.10.1986 01:10 </t>
  </si>
  <si>
    <t> -0.018 </t>
  </si>
  <si>
    <t> K.Locher </t>
  </si>
  <si>
    <t> BBS 81 </t>
  </si>
  <si>
    <t>2446728.451 </t>
  </si>
  <si>
    <t> 24.10.1986 22:49 </t>
  </si>
  <si>
    <t> 0.550 </t>
  </si>
  <si>
    <t>2446728.452 </t>
  </si>
  <si>
    <t> 24.10.1986 22:50 </t>
  </si>
  <si>
    <t> 0.551 </t>
  </si>
  <si>
    <t>2447369.429 </t>
  </si>
  <si>
    <t> 26.07.1988 22:17 </t>
  </si>
  <si>
    <t> 0.582 </t>
  </si>
  <si>
    <t> BRNO 30 </t>
  </si>
  <si>
    <t>2447372.492 </t>
  </si>
  <si>
    <t> 29.07.1988 23:48 </t>
  </si>
  <si>
    <t> 0.578 </t>
  </si>
  <si>
    <t> A.Dedoch </t>
  </si>
  <si>
    <t>2447415.435 </t>
  </si>
  <si>
    <t> 10.09.1988 22:26 </t>
  </si>
  <si>
    <t> 0.587 </t>
  </si>
  <si>
    <t> J.Manek </t>
  </si>
  <si>
    <t>2447415.439 </t>
  </si>
  <si>
    <t> 10.09.1988 22:32 </t>
  </si>
  <si>
    <t> 0.591 </t>
  </si>
  <si>
    <t> P.Suchan </t>
  </si>
  <si>
    <t>2447415.442 </t>
  </si>
  <si>
    <t> 10.09.1988 22:36 </t>
  </si>
  <si>
    <t> 0.594 </t>
  </si>
  <si>
    <t>2447415.444 </t>
  </si>
  <si>
    <t> 10.09.1988 22:39 </t>
  </si>
  <si>
    <t> 0.596 </t>
  </si>
  <si>
    <t> J.Zahajsky </t>
  </si>
  <si>
    <t>2447415.452 </t>
  </si>
  <si>
    <t> 10.09.1988 22:50 </t>
  </si>
  <si>
    <t> 0.604 </t>
  </si>
  <si>
    <t>2448151.481 </t>
  </si>
  <si>
    <t> 16.09.1990 23:32 </t>
  </si>
  <si>
    <t> 0.617 </t>
  </si>
  <si>
    <t> BRNO 31 </t>
  </si>
  <si>
    <t>2453052.369 </t>
  </si>
  <si>
    <t> 16.02.2004 20:51 </t>
  </si>
  <si>
    <t> 0.871 </t>
  </si>
  <si>
    <t>E </t>
  </si>
  <si>
    <t>?</t>
  </si>
  <si>
    <t> R.Diethelm </t>
  </si>
  <si>
    <t> BBS 130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</si>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</sst>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Cas - O-C Diagr.</a:t>
            </a:r>
          </a:p>
        </c:rich>
      </c:tx>
      <c:layout>
        <c:manualLayout>
          <c:xMode val="edge"/>
          <c:yMode val="edge"/>
          <c:x val="0.37781384240153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329009188644"/>
          <c:y val="0.14769252958613219"/>
          <c:w val="0.823151771590958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6-460E-8133-126022B19A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-8.000000000174623E-2</c:v>
                </c:pt>
                <c:pt idx="2">
                  <c:v>-1.8999999992956873E-3</c:v>
                </c:pt>
                <c:pt idx="3">
                  <c:v>-6.9500000001426088E-2</c:v>
                </c:pt>
                <c:pt idx="4">
                  <c:v>-6.570000001374865E-3</c:v>
                </c:pt>
                <c:pt idx="5">
                  <c:v>-7.8390000002400484E-2</c:v>
                </c:pt>
                <c:pt idx="6">
                  <c:v>2.9709999998885905E-2</c:v>
                </c:pt>
                <c:pt idx="7">
                  <c:v>-4.702000000179396E-2</c:v>
                </c:pt>
                <c:pt idx="8">
                  <c:v>-8.9030000002821907E-2</c:v>
                </c:pt>
                <c:pt idx="9">
                  <c:v>-9.8610000000917353E-2</c:v>
                </c:pt>
                <c:pt idx="10">
                  <c:v>0.13743999999860534</c:v>
                </c:pt>
                <c:pt idx="11">
                  <c:v>7.100000002537854E-4</c:v>
                </c:pt>
                <c:pt idx="13">
                  <c:v>0.52573000000120373</c:v>
                </c:pt>
                <c:pt idx="14">
                  <c:v>0.53072999999858439</c:v>
                </c:pt>
                <c:pt idx="15">
                  <c:v>0.53272999999899184</c:v>
                </c:pt>
                <c:pt idx="16">
                  <c:v>0.52878000000055181</c:v>
                </c:pt>
                <c:pt idx="17">
                  <c:v>0.5450799999962328</c:v>
                </c:pt>
                <c:pt idx="19">
                  <c:v>0.55013000000326429</c:v>
                </c:pt>
                <c:pt idx="20">
                  <c:v>0.55112999999983003</c:v>
                </c:pt>
                <c:pt idx="21">
                  <c:v>0.5815599999987171</c:v>
                </c:pt>
                <c:pt idx="22">
                  <c:v>0.5778299999947194</c:v>
                </c:pt>
                <c:pt idx="23">
                  <c:v>0.58660999999847263</c:v>
                </c:pt>
                <c:pt idx="24">
                  <c:v>0.59060999999928754</c:v>
                </c:pt>
                <c:pt idx="25">
                  <c:v>0.5936100000035367</c:v>
                </c:pt>
                <c:pt idx="26">
                  <c:v>0.59561000000394415</c:v>
                </c:pt>
                <c:pt idx="27">
                  <c:v>0.60360999999829801</c:v>
                </c:pt>
                <c:pt idx="28">
                  <c:v>0.61740999999165069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16-460E-8133-126022B19A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16-460E-8133-126022B19A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16-460E-8133-126022B19A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16-460E-8133-126022B19A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16-460E-8133-126022B19A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16-460E-8133-126022B19A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-5.7986677225396466E-2</c:v>
                </c:pt>
                <c:pt idx="1">
                  <c:v>-5.7986677225396466E-2</c:v>
                </c:pt>
                <c:pt idx="2">
                  <c:v>-5.4970121581859752E-2</c:v>
                </c:pt>
                <c:pt idx="3">
                  <c:v>-4.2903899007712888E-2</c:v>
                </c:pt>
                <c:pt idx="4">
                  <c:v>-3.6971339575424013E-2</c:v>
                </c:pt>
                <c:pt idx="5">
                  <c:v>-2.3497391034293352E-2</c:v>
                </c:pt>
                <c:pt idx="6">
                  <c:v>-2.0480835390756631E-2</c:v>
                </c:pt>
                <c:pt idx="7">
                  <c:v>-2.0380283535972078E-2</c:v>
                </c:pt>
                <c:pt idx="8">
                  <c:v>-6.6046794304877449E-3</c:v>
                </c:pt>
                <c:pt idx="9">
                  <c:v>-1.9792941103981138E-3</c:v>
                </c:pt>
                <c:pt idx="10">
                  <c:v>9.584169189825964E-3</c:v>
                </c:pt>
                <c:pt idx="11">
                  <c:v>9.684721044610517E-3</c:v>
                </c:pt>
                <c:pt idx="12">
                  <c:v>0.35156102731210498</c:v>
                </c:pt>
                <c:pt idx="13">
                  <c:v>0.54522389962716211</c:v>
                </c:pt>
                <c:pt idx="14">
                  <c:v>0.54522389962716211</c:v>
                </c:pt>
                <c:pt idx="15">
                  <c:v>0.54522389962716211</c:v>
                </c:pt>
                <c:pt idx="16">
                  <c:v>0.54673217744893043</c:v>
                </c:pt>
                <c:pt idx="17">
                  <c:v>0.55578184437954059</c:v>
                </c:pt>
                <c:pt idx="18">
                  <c:v>0.55678736292738629</c:v>
                </c:pt>
                <c:pt idx="19">
                  <c:v>0.55729012220130891</c:v>
                </c:pt>
                <c:pt idx="20">
                  <c:v>0.55729012220130891</c:v>
                </c:pt>
                <c:pt idx="21">
                  <c:v>0.57830545985128134</c:v>
                </c:pt>
                <c:pt idx="22">
                  <c:v>0.57840601170606609</c:v>
                </c:pt>
                <c:pt idx="23">
                  <c:v>0.57981373767304989</c:v>
                </c:pt>
                <c:pt idx="24">
                  <c:v>0.57981373767304989</c:v>
                </c:pt>
                <c:pt idx="25">
                  <c:v>0.57981373767304989</c:v>
                </c:pt>
                <c:pt idx="26">
                  <c:v>0.57981373767304989</c:v>
                </c:pt>
                <c:pt idx="27">
                  <c:v>0.57981373767304989</c:v>
                </c:pt>
                <c:pt idx="28">
                  <c:v>0.60394618282134349</c:v>
                </c:pt>
                <c:pt idx="29">
                  <c:v>0.76467832269445823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16-460E-8133-126022B19A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150</c:v>
                </c:pt>
                <c:pt idx="4">
                  <c:v>209</c:v>
                </c:pt>
                <c:pt idx="5">
                  <c:v>343</c:v>
                </c:pt>
                <c:pt idx="6">
                  <c:v>373</c:v>
                </c:pt>
                <c:pt idx="7">
                  <c:v>374</c:v>
                </c:pt>
                <c:pt idx="8">
                  <c:v>511</c:v>
                </c:pt>
                <c:pt idx="9">
                  <c:v>557</c:v>
                </c:pt>
                <c:pt idx="10">
                  <c:v>672</c:v>
                </c:pt>
                <c:pt idx="11">
                  <c:v>673</c:v>
                </c:pt>
                <c:pt idx="12">
                  <c:v>4073</c:v>
                </c:pt>
                <c:pt idx="13">
                  <c:v>5999</c:v>
                </c:pt>
                <c:pt idx="14">
                  <c:v>5999</c:v>
                </c:pt>
                <c:pt idx="15">
                  <c:v>5999</c:v>
                </c:pt>
                <c:pt idx="16">
                  <c:v>6014</c:v>
                </c:pt>
                <c:pt idx="17">
                  <c:v>6104</c:v>
                </c:pt>
                <c:pt idx="18">
                  <c:v>6114</c:v>
                </c:pt>
                <c:pt idx="19">
                  <c:v>6119</c:v>
                </c:pt>
                <c:pt idx="20">
                  <c:v>6119</c:v>
                </c:pt>
                <c:pt idx="21">
                  <c:v>6328</c:v>
                </c:pt>
                <c:pt idx="22">
                  <c:v>6329</c:v>
                </c:pt>
                <c:pt idx="23">
                  <c:v>6343</c:v>
                </c:pt>
                <c:pt idx="24">
                  <c:v>6343</c:v>
                </c:pt>
                <c:pt idx="25">
                  <c:v>6343</c:v>
                </c:pt>
                <c:pt idx="26">
                  <c:v>6343</c:v>
                </c:pt>
                <c:pt idx="27">
                  <c:v>6343</c:v>
                </c:pt>
                <c:pt idx="28">
                  <c:v>6583</c:v>
                </c:pt>
                <c:pt idx="29">
                  <c:v>8181.5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2">
                  <c:v>0.12470999999641208</c:v>
                </c:pt>
                <c:pt idx="18">
                  <c:v>-1.8220000005385373E-2</c:v>
                </c:pt>
                <c:pt idx="29">
                  <c:v>-0.66249500000412809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16-460E-8133-126022B1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982096"/>
        <c:axId val="1"/>
      </c:scatterChart>
      <c:valAx>
        <c:axId val="52498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08376163590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8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77187296925505"/>
          <c:y val="0.92000129214617399"/>
          <c:w val="0.773312572262872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361950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A1A9FF-D130-610D-0455-0FC75CAD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s="14" t="s">
        <v>35</v>
      </c>
    </row>
    <row r="4" spans="1:6" ht="14.25" thickTop="1" thickBot="1">
      <c r="A4" s="6" t="s">
        <v>0</v>
      </c>
      <c r="C4" s="3">
        <v>27962.58</v>
      </c>
      <c r="D4" s="4">
        <v>3.0667300000000002</v>
      </c>
    </row>
    <row r="5" spans="1:6" ht="13.5" thickTop="1">
      <c r="A5" s="15" t="s">
        <v>36</v>
      </c>
      <c r="B5" s="9"/>
      <c r="C5" s="16">
        <v>-9.5</v>
      </c>
      <c r="D5" s="9" t="s">
        <v>37</v>
      </c>
    </row>
    <row r="6" spans="1:6">
      <c r="A6" s="6" t="s">
        <v>1</v>
      </c>
    </row>
    <row r="7" spans="1:6">
      <c r="A7" t="s">
        <v>2</v>
      </c>
      <c r="C7">
        <f>+C4</f>
        <v>27962.58</v>
      </c>
    </row>
    <row r="8" spans="1:6">
      <c r="A8" t="s">
        <v>3</v>
      </c>
      <c r="C8">
        <f>+D4</f>
        <v>3.0667300000000002</v>
      </c>
    </row>
    <row r="9" spans="1:6">
      <c r="A9" s="29" t="s">
        <v>41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>
      <c r="A10" s="9"/>
      <c r="B10" s="9"/>
      <c r="C10" s="5" t="s">
        <v>20</v>
      </c>
      <c r="D10" s="5" t="s">
        <v>21</v>
      </c>
      <c r="E10" s="9"/>
    </row>
    <row r="11" spans="1:6">
      <c r="A11" s="9" t="s">
        <v>16</v>
      </c>
      <c r="B11" s="9"/>
      <c r="C11" s="17">
        <f ca="1">INTERCEPT(INDIRECT($D$9):G992,INDIRECT($C$9):F992)</f>
        <v>-5.7986677225396466E-2</v>
      </c>
      <c r="D11" s="10"/>
      <c r="E11" s="9"/>
    </row>
    <row r="12" spans="1:6">
      <c r="A12" s="9" t="s">
        <v>17</v>
      </c>
      <c r="B12" s="9"/>
      <c r="C12" s="17">
        <f ca="1">SLOPE(INDIRECT($D$9):G992,INDIRECT($C$9):F992)</f>
        <v>1.0055185478455719E-4</v>
      </c>
      <c r="D12" s="10"/>
      <c r="E12" s="9"/>
    </row>
    <row r="13" spans="1:6">
      <c r="A13" s="9" t="s">
        <v>19</v>
      </c>
      <c r="B13" s="9"/>
      <c r="C13" s="10" t="s">
        <v>14</v>
      </c>
    </row>
    <row r="14" spans="1:6">
      <c r="A14" s="9"/>
      <c r="B14" s="9"/>
      <c r="C14" s="9"/>
    </row>
    <row r="15" spans="1:6">
      <c r="A15" s="20" t="s">
        <v>18</v>
      </c>
      <c r="B15" s="9"/>
      <c r="C15" s="21">
        <f ca="1">(C7+C11)+(C8+C12)*INT(MAX(F21:F3533))</f>
        <v>53052.262758046774</v>
      </c>
      <c r="E15" s="10"/>
      <c r="F15" s="9"/>
    </row>
    <row r="16" spans="1:6">
      <c r="A16" s="24" t="s">
        <v>4</v>
      </c>
      <c r="B16" s="9"/>
      <c r="C16" s="25">
        <f ca="1">+C8+C12</f>
        <v>3.0668305518547849</v>
      </c>
      <c r="E16" s="9"/>
      <c r="F16" s="9"/>
    </row>
    <row r="17" spans="1:21" ht="13.5" thickBot="1">
      <c r="A17" s="22" t="s">
        <v>33</v>
      </c>
      <c r="B17" s="9"/>
      <c r="C17" s="9">
        <f>COUNT(C21:C2191)</f>
        <v>30</v>
      </c>
      <c r="E17" s="22" t="s">
        <v>38</v>
      </c>
      <c r="F17" s="23">
        <f ca="1">TODAY()+15018.5-B5/24</f>
        <v>60328.5</v>
      </c>
    </row>
    <row r="18" spans="1:21" ht="14.25" thickTop="1" thickBot="1">
      <c r="A18" s="24" t="s">
        <v>5</v>
      </c>
      <c r="B18" s="9"/>
      <c r="C18" s="27">
        <f ca="1">+C15</f>
        <v>53052.262758046774</v>
      </c>
      <c r="D18" s="28">
        <f ca="1">+C16</f>
        <v>3.0668305518547849</v>
      </c>
      <c r="E18" s="22" t="s">
        <v>39</v>
      </c>
      <c r="F18" s="23">
        <f ca="1">ROUND(2*(F17-C15)/C16,0)/2+1</f>
        <v>2373.5</v>
      </c>
    </row>
    <row r="19" spans="1:21" ht="13.5" thickTop="1">
      <c r="E19" s="22" t="s">
        <v>40</v>
      </c>
      <c r="F19" s="26">
        <f ca="1">+C15+C16*F18-15018.5-C5/24</f>
        <v>45313.280906207445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6" t="s">
        <v>162</v>
      </c>
    </row>
    <row r="21" spans="1:21">
      <c r="A21" s="44" t="s">
        <v>58</v>
      </c>
      <c r="B21" s="45" t="s">
        <v>32</v>
      </c>
      <c r="C21" s="43">
        <v>27962.5</v>
      </c>
      <c r="D21" s="44" t="s">
        <v>52</v>
      </c>
      <c r="E21">
        <f t="shared" ref="E21:E50" si="0">+(C21-C$7)/C$8</f>
        <v>-2.608641778107177E-2</v>
      </c>
      <c r="F21">
        <f t="shared" ref="F21:F50" si="1">ROUND(2*E21,0)/2</f>
        <v>0</v>
      </c>
      <c r="G21">
        <f t="shared" ref="G21:G32" si="2">+C21-(C$7+F21*C$8)</f>
        <v>-8.000000000174623E-2</v>
      </c>
      <c r="I21">
        <f>G21</f>
        <v>-8.000000000174623E-2</v>
      </c>
      <c r="O21">
        <f t="shared" ref="O21:O50" ca="1" si="3">+C$11+C$12*F21</f>
        <v>-5.7986677225396466E-2</v>
      </c>
      <c r="Q21" s="2">
        <f t="shared" ref="Q21:Q50" si="4">+C21-15018.5</f>
        <v>12944</v>
      </c>
    </row>
    <row r="22" spans="1:21">
      <c r="A22" t="s">
        <v>12</v>
      </c>
      <c r="C22" s="11">
        <v>27962.58</v>
      </c>
      <c r="D22" s="11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-5.7986677225396466E-2</v>
      </c>
      <c r="Q22" s="2">
        <f t="shared" si="4"/>
        <v>12944.080000000002</v>
      </c>
    </row>
    <row r="23" spans="1:21">
      <c r="A23" s="44" t="s">
        <v>58</v>
      </c>
      <c r="B23" s="45" t="s">
        <v>32</v>
      </c>
      <c r="C23" s="43">
        <v>28054.58</v>
      </c>
      <c r="D23" s="44" t="s">
        <v>52</v>
      </c>
      <c r="E23">
        <f t="shared" si="0"/>
        <v>29.99938044757771</v>
      </c>
      <c r="F23">
        <f t="shared" si="1"/>
        <v>30</v>
      </c>
      <c r="G23">
        <f t="shared" si="2"/>
        <v>-1.8999999992956873E-3</v>
      </c>
      <c r="I23">
        <f t="shared" ref="I23:I32" si="5">G23</f>
        <v>-1.8999999992956873E-3</v>
      </c>
      <c r="O23">
        <f t="shared" ca="1" si="3"/>
        <v>-5.4970121581859752E-2</v>
      </c>
      <c r="Q23" s="2">
        <f t="shared" si="4"/>
        <v>13036.080000000002</v>
      </c>
    </row>
    <row r="24" spans="1:21">
      <c r="A24" s="44" t="s">
        <v>58</v>
      </c>
      <c r="B24" s="45" t="s">
        <v>32</v>
      </c>
      <c r="C24" s="44">
        <v>28422.52</v>
      </c>
      <c r="D24" s="44" t="s">
        <v>52</v>
      </c>
      <c r="E24">
        <f t="shared" si="0"/>
        <v>149.97733742455276</v>
      </c>
      <c r="F24">
        <f t="shared" si="1"/>
        <v>150</v>
      </c>
      <c r="G24">
        <f t="shared" si="2"/>
        <v>-6.9500000001426088E-2</v>
      </c>
      <c r="I24">
        <f t="shared" si="5"/>
        <v>-6.9500000001426088E-2</v>
      </c>
      <c r="O24">
        <f t="shared" ca="1" si="3"/>
        <v>-4.2903899007712888E-2</v>
      </c>
      <c r="Q24" s="2">
        <f t="shared" si="4"/>
        <v>13404.02</v>
      </c>
    </row>
    <row r="25" spans="1:21">
      <c r="A25" s="44" t="s">
        <v>58</v>
      </c>
      <c r="B25" s="45" t="s">
        <v>32</v>
      </c>
      <c r="C25" s="44">
        <v>28603.52</v>
      </c>
      <c r="D25" s="44" t="s">
        <v>52</v>
      </c>
      <c r="E25">
        <f t="shared" si="0"/>
        <v>208.99785765293933</v>
      </c>
      <c r="F25">
        <f t="shared" si="1"/>
        <v>209</v>
      </c>
      <c r="G25">
        <f t="shared" si="2"/>
        <v>-6.570000001374865E-3</v>
      </c>
      <c r="I25">
        <f t="shared" si="5"/>
        <v>-6.570000001374865E-3</v>
      </c>
      <c r="O25">
        <f t="shared" ca="1" si="3"/>
        <v>-3.6971339575424013E-2</v>
      </c>
      <c r="Q25" s="2">
        <f t="shared" si="4"/>
        <v>13585.02</v>
      </c>
    </row>
    <row r="26" spans="1:21">
      <c r="A26" s="44" t="s">
        <v>58</v>
      </c>
      <c r="B26" s="45" t="s">
        <v>32</v>
      </c>
      <c r="C26" s="44">
        <v>29014.39</v>
      </c>
      <c r="D26" s="44" t="s">
        <v>52</v>
      </c>
      <c r="E26">
        <f t="shared" si="0"/>
        <v>342.97443857137654</v>
      </c>
      <c r="F26">
        <f t="shared" si="1"/>
        <v>343</v>
      </c>
      <c r="G26">
        <f t="shared" si="2"/>
        <v>-7.8390000002400484E-2</v>
      </c>
      <c r="I26">
        <f t="shared" si="5"/>
        <v>-7.8390000002400484E-2</v>
      </c>
      <c r="O26">
        <f t="shared" ca="1" si="3"/>
        <v>-2.3497391034293352E-2</v>
      </c>
      <c r="Q26" s="2">
        <f t="shared" si="4"/>
        <v>13995.89</v>
      </c>
    </row>
    <row r="27" spans="1:21">
      <c r="A27" s="44" t="s">
        <v>58</v>
      </c>
      <c r="B27" s="45" t="s">
        <v>32</v>
      </c>
      <c r="C27" s="44">
        <v>29106.5</v>
      </c>
      <c r="D27" s="44" t="s">
        <v>52</v>
      </c>
      <c r="E27">
        <f t="shared" si="0"/>
        <v>373.00968784340262</v>
      </c>
      <c r="F27">
        <f t="shared" si="1"/>
        <v>373</v>
      </c>
      <c r="G27">
        <f t="shared" si="2"/>
        <v>2.9709999998885905E-2</v>
      </c>
      <c r="I27">
        <f t="shared" si="5"/>
        <v>2.9709999998885905E-2</v>
      </c>
      <c r="O27">
        <f t="shared" ca="1" si="3"/>
        <v>-2.0480835390756631E-2</v>
      </c>
      <c r="Q27" s="2">
        <f t="shared" si="4"/>
        <v>14088</v>
      </c>
    </row>
    <row r="28" spans="1:21">
      <c r="A28" s="44" t="s">
        <v>58</v>
      </c>
      <c r="B28" s="45" t="s">
        <v>32</v>
      </c>
      <c r="C28" s="44">
        <v>29109.49</v>
      </c>
      <c r="D28" s="44" t="s">
        <v>52</v>
      </c>
      <c r="E28">
        <f t="shared" si="0"/>
        <v>373.98466770794943</v>
      </c>
      <c r="F28">
        <f t="shared" si="1"/>
        <v>374</v>
      </c>
      <c r="G28">
        <f t="shared" si="2"/>
        <v>-4.702000000179396E-2</v>
      </c>
      <c r="I28">
        <f t="shared" si="5"/>
        <v>-4.702000000179396E-2</v>
      </c>
      <c r="O28">
        <f t="shared" ca="1" si="3"/>
        <v>-2.0380283535972078E-2</v>
      </c>
      <c r="Q28" s="2">
        <f t="shared" si="4"/>
        <v>14090.990000000002</v>
      </c>
    </row>
    <row r="29" spans="1:21">
      <c r="A29" s="44" t="s">
        <v>58</v>
      </c>
      <c r="B29" s="45" t="s">
        <v>32</v>
      </c>
      <c r="C29" s="44">
        <v>29529.59</v>
      </c>
      <c r="D29" s="44" t="s">
        <v>52</v>
      </c>
      <c r="E29">
        <f t="shared" si="0"/>
        <v>510.97096907781196</v>
      </c>
      <c r="F29">
        <f t="shared" si="1"/>
        <v>511</v>
      </c>
      <c r="G29">
        <f t="shared" si="2"/>
        <v>-8.9030000002821907E-2</v>
      </c>
      <c r="I29">
        <f t="shared" si="5"/>
        <v>-8.9030000002821907E-2</v>
      </c>
      <c r="O29">
        <f t="shared" ca="1" si="3"/>
        <v>-6.6046794304877449E-3</v>
      </c>
      <c r="Q29" s="2">
        <f t="shared" si="4"/>
        <v>14511.09</v>
      </c>
    </row>
    <row r="30" spans="1:21">
      <c r="A30" s="44" t="s">
        <v>58</v>
      </c>
      <c r="B30" s="45" t="s">
        <v>32</v>
      </c>
      <c r="C30" s="44">
        <v>29670.65</v>
      </c>
      <c r="D30" s="44" t="s">
        <v>52</v>
      </c>
      <c r="E30">
        <f t="shared" si="0"/>
        <v>556.96784522928317</v>
      </c>
      <c r="F30">
        <f t="shared" si="1"/>
        <v>557</v>
      </c>
      <c r="G30">
        <f t="shared" si="2"/>
        <v>-9.8610000000917353E-2</v>
      </c>
      <c r="I30">
        <f t="shared" si="5"/>
        <v>-9.8610000000917353E-2</v>
      </c>
      <c r="O30">
        <f t="shared" ca="1" si="3"/>
        <v>-1.9792941103981138E-3</v>
      </c>
      <c r="Q30" s="2">
        <f t="shared" si="4"/>
        <v>14652.150000000001</v>
      </c>
    </row>
    <row r="31" spans="1:21">
      <c r="A31" s="44" t="s">
        <v>58</v>
      </c>
      <c r="B31" s="45" t="s">
        <v>32</v>
      </c>
      <c r="C31" s="44">
        <v>30023.56</v>
      </c>
      <c r="D31" s="44" t="s">
        <v>52</v>
      </c>
      <c r="E31">
        <f t="shared" si="0"/>
        <v>672.04481646574675</v>
      </c>
      <c r="F31">
        <f t="shared" si="1"/>
        <v>672</v>
      </c>
      <c r="G31">
        <f t="shared" si="2"/>
        <v>0.13743999999860534</v>
      </c>
      <c r="I31">
        <f t="shared" si="5"/>
        <v>0.13743999999860534</v>
      </c>
      <c r="O31">
        <f t="shared" ca="1" si="3"/>
        <v>9.584169189825964E-3</v>
      </c>
      <c r="Q31" s="2">
        <f t="shared" si="4"/>
        <v>15005.060000000001</v>
      </c>
    </row>
    <row r="32" spans="1:21">
      <c r="A32" s="44" t="s">
        <v>58</v>
      </c>
      <c r="B32" s="45" t="s">
        <v>32</v>
      </c>
      <c r="C32" s="44">
        <v>30026.49</v>
      </c>
      <c r="D32" s="44" t="s">
        <v>52</v>
      </c>
      <c r="E32">
        <f t="shared" si="0"/>
        <v>673.00023151695768</v>
      </c>
      <c r="F32">
        <f t="shared" si="1"/>
        <v>673</v>
      </c>
      <c r="G32">
        <f t="shared" si="2"/>
        <v>7.100000002537854E-4</v>
      </c>
      <c r="I32">
        <f t="shared" si="5"/>
        <v>7.100000002537854E-4</v>
      </c>
      <c r="O32">
        <f t="shared" ca="1" si="3"/>
        <v>9.684721044610517E-3</v>
      </c>
      <c r="Q32" s="2">
        <f t="shared" si="4"/>
        <v>15007.990000000002</v>
      </c>
    </row>
    <row r="33" spans="1:30">
      <c r="A33" s="44" t="s">
        <v>92</v>
      </c>
      <c r="B33" s="45" t="s">
        <v>32</v>
      </c>
      <c r="C33" s="44">
        <v>40453.495999999999</v>
      </c>
      <c r="D33" s="44" t="s">
        <v>52</v>
      </c>
      <c r="E33">
        <f t="shared" si="0"/>
        <v>4073.0406654645167</v>
      </c>
      <c r="F33">
        <f t="shared" si="1"/>
        <v>4073</v>
      </c>
      <c r="O33">
        <f t="shared" ca="1" si="3"/>
        <v>0.35156102731210498</v>
      </c>
      <c r="Q33" s="2">
        <f t="shared" si="4"/>
        <v>25434.995999999999</v>
      </c>
      <c r="U33">
        <f>+C33-(C$7+F33*C$8)</f>
        <v>0.12470999999641208</v>
      </c>
    </row>
    <row r="34" spans="1:30">
      <c r="A34" s="44" t="s">
        <v>98</v>
      </c>
      <c r="B34" s="45" t="s">
        <v>32</v>
      </c>
      <c r="C34" s="44">
        <v>46360.419000000002</v>
      </c>
      <c r="D34" s="44" t="s">
        <v>52</v>
      </c>
      <c r="E34">
        <f t="shared" si="0"/>
        <v>5999.1714301552465</v>
      </c>
      <c r="F34">
        <f t="shared" si="1"/>
        <v>5999</v>
      </c>
      <c r="G34">
        <f>+C34-(C$7+F34*C$8)</f>
        <v>0.52573000000120373</v>
      </c>
      <c r="I34">
        <f>G34</f>
        <v>0.52573000000120373</v>
      </c>
      <c r="O34">
        <f t="shared" ca="1" si="3"/>
        <v>0.54522389962716211</v>
      </c>
      <c r="Q34" s="2">
        <f t="shared" si="4"/>
        <v>31341.919000000002</v>
      </c>
    </row>
    <row r="35" spans="1:30">
      <c r="A35" s="44" t="s">
        <v>98</v>
      </c>
      <c r="B35" s="45" t="s">
        <v>32</v>
      </c>
      <c r="C35" s="44">
        <v>46360.423999999999</v>
      </c>
      <c r="D35" s="44" t="s">
        <v>52</v>
      </c>
      <c r="E35">
        <f t="shared" si="0"/>
        <v>5999.1730605563571</v>
      </c>
      <c r="F35">
        <f t="shared" si="1"/>
        <v>5999</v>
      </c>
      <c r="G35">
        <f>+C35-(C$7+F35*C$8)</f>
        <v>0.53072999999858439</v>
      </c>
      <c r="I35">
        <f>G35</f>
        <v>0.53072999999858439</v>
      </c>
      <c r="O35">
        <f t="shared" ca="1" si="3"/>
        <v>0.54522389962716211</v>
      </c>
      <c r="Q35" s="2">
        <f t="shared" si="4"/>
        <v>31341.923999999999</v>
      </c>
    </row>
    <row r="36" spans="1:30">
      <c r="A36" s="44" t="s">
        <v>98</v>
      </c>
      <c r="B36" s="45" t="s">
        <v>32</v>
      </c>
      <c r="C36" s="44">
        <v>46360.425999999999</v>
      </c>
      <c r="D36" s="44" t="s">
        <v>52</v>
      </c>
      <c r="E36">
        <f t="shared" si="0"/>
        <v>5999.1737127168017</v>
      </c>
      <c r="F36">
        <f t="shared" si="1"/>
        <v>5999</v>
      </c>
      <c r="G36">
        <f>+C36-(C$7+F36*C$8)</f>
        <v>0.53272999999899184</v>
      </c>
      <c r="I36">
        <f>G36</f>
        <v>0.53272999999899184</v>
      </c>
      <c r="O36">
        <f t="shared" ca="1" si="3"/>
        <v>0.54522389962716211</v>
      </c>
      <c r="Q36" s="2">
        <f t="shared" si="4"/>
        <v>31341.925999999999</v>
      </c>
    </row>
    <row r="37" spans="1:30">
      <c r="A37" s="44" t="s">
        <v>98</v>
      </c>
      <c r="B37" s="45" t="s">
        <v>32</v>
      </c>
      <c r="C37" s="44">
        <v>46406.423000000003</v>
      </c>
      <c r="D37" s="44" t="s">
        <v>52</v>
      </c>
      <c r="E37">
        <f t="shared" si="0"/>
        <v>6014.1724246999247</v>
      </c>
      <c r="F37">
        <f t="shared" si="1"/>
        <v>6014</v>
      </c>
      <c r="G37">
        <f>+C37-(C$7+F37*C$8)</f>
        <v>0.52878000000055181</v>
      </c>
      <c r="I37">
        <f>G37</f>
        <v>0.52878000000055181</v>
      </c>
      <c r="O37">
        <f t="shared" ca="1" si="3"/>
        <v>0.54673217744893043</v>
      </c>
      <c r="Q37" s="2">
        <f t="shared" si="4"/>
        <v>31387.923000000003</v>
      </c>
    </row>
    <row r="38" spans="1:30">
      <c r="A38" s="44" t="s">
        <v>113</v>
      </c>
      <c r="B38" s="45" t="s">
        <v>32</v>
      </c>
      <c r="C38" s="44">
        <v>46682.445</v>
      </c>
      <c r="D38" s="44" t="s">
        <v>52</v>
      </c>
      <c r="E38">
        <f t="shared" si="0"/>
        <v>6104.1777398075465</v>
      </c>
      <c r="F38">
        <f t="shared" si="1"/>
        <v>6104</v>
      </c>
      <c r="G38">
        <f>+C38-(C$7+F38*C$8)</f>
        <v>0.5450799999962328</v>
      </c>
      <c r="I38">
        <f>G38</f>
        <v>0.5450799999962328</v>
      </c>
      <c r="O38">
        <f t="shared" ca="1" si="3"/>
        <v>0.55578184437954059</v>
      </c>
      <c r="Q38" s="2">
        <f t="shared" si="4"/>
        <v>31663.945</v>
      </c>
    </row>
    <row r="39" spans="1:30">
      <c r="A39" t="s">
        <v>29</v>
      </c>
      <c r="C39" s="12">
        <v>46712.548999999999</v>
      </c>
      <c r="D39" s="11"/>
      <c r="E39">
        <f t="shared" si="0"/>
        <v>6113.994058818349</v>
      </c>
      <c r="F39">
        <f t="shared" si="1"/>
        <v>6114</v>
      </c>
      <c r="O39">
        <f t="shared" ca="1" si="3"/>
        <v>0.55678736292738629</v>
      </c>
      <c r="Q39" s="2">
        <f t="shared" si="4"/>
        <v>31694.048999999999</v>
      </c>
      <c r="U39">
        <f>+C39-(C$7+F39*C$8)</f>
        <v>-1.8220000005385373E-2</v>
      </c>
      <c r="AA39">
        <v>10</v>
      </c>
      <c r="AB39" t="s">
        <v>28</v>
      </c>
      <c r="AD39" t="s">
        <v>30</v>
      </c>
    </row>
    <row r="40" spans="1:30">
      <c r="A40" s="44" t="s">
        <v>113</v>
      </c>
      <c r="B40" s="45" t="s">
        <v>32</v>
      </c>
      <c r="C40" s="44">
        <v>46728.451000000001</v>
      </c>
      <c r="D40" s="44" t="s">
        <v>52</v>
      </c>
      <c r="E40">
        <f t="shared" si="0"/>
        <v>6119.1793865126692</v>
      </c>
      <c r="F40">
        <f t="shared" si="1"/>
        <v>6119</v>
      </c>
      <c r="G40">
        <f t="shared" ref="G40:G49" si="6">+C40-(C$7+F40*C$8)</f>
        <v>0.55013000000326429</v>
      </c>
      <c r="I40">
        <f t="shared" ref="I40:I49" si="7">G40</f>
        <v>0.55013000000326429</v>
      </c>
      <c r="O40">
        <f t="shared" ca="1" si="3"/>
        <v>0.55729012220130891</v>
      </c>
      <c r="Q40" s="2">
        <f t="shared" si="4"/>
        <v>31709.951000000001</v>
      </c>
    </row>
    <row r="41" spans="1:30">
      <c r="A41" s="44" t="s">
        <v>113</v>
      </c>
      <c r="B41" s="45" t="s">
        <v>32</v>
      </c>
      <c r="C41" s="44">
        <v>46728.451999999997</v>
      </c>
      <c r="D41" s="44" t="s">
        <v>52</v>
      </c>
      <c r="E41">
        <f t="shared" si="0"/>
        <v>6119.1797125928906</v>
      </c>
      <c r="F41">
        <f t="shared" si="1"/>
        <v>6119</v>
      </c>
      <c r="G41">
        <f t="shared" si="6"/>
        <v>0.55112999999983003</v>
      </c>
      <c r="I41">
        <f t="shared" si="7"/>
        <v>0.55112999999983003</v>
      </c>
      <c r="O41">
        <f t="shared" ca="1" si="3"/>
        <v>0.55729012220130891</v>
      </c>
      <c r="Q41" s="2">
        <f t="shared" si="4"/>
        <v>31709.951999999997</v>
      </c>
    </row>
    <row r="42" spans="1:30">
      <c r="A42" s="44" t="s">
        <v>128</v>
      </c>
      <c r="B42" s="45" t="s">
        <v>32</v>
      </c>
      <c r="C42" s="44">
        <v>47369.428999999996</v>
      </c>
      <c r="D42" s="44" t="s">
        <v>52</v>
      </c>
      <c r="E42">
        <f t="shared" si="0"/>
        <v>6328.1896352140529</v>
      </c>
      <c r="F42">
        <f t="shared" si="1"/>
        <v>6328</v>
      </c>
      <c r="G42">
        <f t="shared" si="6"/>
        <v>0.5815599999987171</v>
      </c>
      <c r="I42">
        <f t="shared" si="7"/>
        <v>0.5815599999987171</v>
      </c>
      <c r="O42">
        <f t="shared" ca="1" si="3"/>
        <v>0.57830545985128134</v>
      </c>
      <c r="Q42" s="2">
        <f t="shared" si="4"/>
        <v>32350.928999999996</v>
      </c>
    </row>
    <row r="43" spans="1:30">
      <c r="A43" s="44" t="s">
        <v>128</v>
      </c>
      <c r="B43" s="45" t="s">
        <v>32</v>
      </c>
      <c r="C43" s="44">
        <v>47372.491999999998</v>
      </c>
      <c r="D43" s="44" t="s">
        <v>52</v>
      </c>
      <c r="E43">
        <f t="shared" si="0"/>
        <v>6329.1884189348248</v>
      </c>
      <c r="F43">
        <f t="shared" si="1"/>
        <v>6329</v>
      </c>
      <c r="G43">
        <f t="shared" si="6"/>
        <v>0.5778299999947194</v>
      </c>
      <c r="I43">
        <f t="shared" si="7"/>
        <v>0.5778299999947194</v>
      </c>
      <c r="O43">
        <f t="shared" ca="1" si="3"/>
        <v>0.57840601170606609</v>
      </c>
      <c r="Q43" s="2">
        <f t="shared" si="4"/>
        <v>32353.991999999998</v>
      </c>
    </row>
    <row r="44" spans="1:30">
      <c r="A44" s="44" t="s">
        <v>128</v>
      </c>
      <c r="B44" s="45" t="s">
        <v>32</v>
      </c>
      <c r="C44" s="44">
        <v>47415.434999999998</v>
      </c>
      <c r="D44" s="44" t="s">
        <v>52</v>
      </c>
      <c r="E44">
        <f t="shared" si="0"/>
        <v>6343.1912819191757</v>
      </c>
      <c r="F44">
        <f t="shared" si="1"/>
        <v>6343</v>
      </c>
      <c r="G44">
        <f t="shared" si="6"/>
        <v>0.58660999999847263</v>
      </c>
      <c r="I44">
        <f t="shared" si="7"/>
        <v>0.58660999999847263</v>
      </c>
      <c r="O44">
        <f t="shared" ca="1" si="3"/>
        <v>0.57981373767304989</v>
      </c>
      <c r="Q44" s="2">
        <f t="shared" si="4"/>
        <v>32396.934999999998</v>
      </c>
    </row>
    <row r="45" spans="1:30">
      <c r="A45" s="44" t="s">
        <v>128</v>
      </c>
      <c r="B45" s="45" t="s">
        <v>32</v>
      </c>
      <c r="C45" s="44">
        <v>47415.438999999998</v>
      </c>
      <c r="D45" s="44" t="s">
        <v>52</v>
      </c>
      <c r="E45">
        <f t="shared" si="0"/>
        <v>6343.1925862400658</v>
      </c>
      <c r="F45">
        <f t="shared" si="1"/>
        <v>6343</v>
      </c>
      <c r="G45">
        <f t="shared" si="6"/>
        <v>0.59060999999928754</v>
      </c>
      <c r="I45">
        <f t="shared" si="7"/>
        <v>0.59060999999928754</v>
      </c>
      <c r="O45">
        <f t="shared" ca="1" si="3"/>
        <v>0.57981373767304989</v>
      </c>
      <c r="Q45" s="2">
        <f t="shared" si="4"/>
        <v>32396.938999999998</v>
      </c>
    </row>
    <row r="46" spans="1:30">
      <c r="A46" s="44" t="s">
        <v>128</v>
      </c>
      <c r="B46" s="45" t="s">
        <v>32</v>
      </c>
      <c r="C46" s="44">
        <v>47415.442000000003</v>
      </c>
      <c r="D46" s="44" t="s">
        <v>52</v>
      </c>
      <c r="E46">
        <f t="shared" si="0"/>
        <v>6343.1935644807336</v>
      </c>
      <c r="F46">
        <f t="shared" si="1"/>
        <v>6343</v>
      </c>
      <c r="G46">
        <f t="shared" si="6"/>
        <v>0.5936100000035367</v>
      </c>
      <c r="I46">
        <f t="shared" si="7"/>
        <v>0.5936100000035367</v>
      </c>
      <c r="O46">
        <f t="shared" ca="1" si="3"/>
        <v>0.57981373767304989</v>
      </c>
      <c r="Q46" s="2">
        <f t="shared" si="4"/>
        <v>32396.942000000003</v>
      </c>
    </row>
    <row r="47" spans="1:30">
      <c r="A47" s="44" t="s">
        <v>128</v>
      </c>
      <c r="B47" s="45" t="s">
        <v>32</v>
      </c>
      <c r="C47" s="44">
        <v>47415.444000000003</v>
      </c>
      <c r="D47" s="44" t="s">
        <v>52</v>
      </c>
      <c r="E47">
        <f t="shared" si="0"/>
        <v>6343.1942166411782</v>
      </c>
      <c r="F47">
        <f t="shared" si="1"/>
        <v>6343</v>
      </c>
      <c r="G47">
        <f t="shared" si="6"/>
        <v>0.59561000000394415</v>
      </c>
      <c r="I47">
        <f t="shared" si="7"/>
        <v>0.59561000000394415</v>
      </c>
      <c r="O47">
        <f t="shared" ca="1" si="3"/>
        <v>0.57981373767304989</v>
      </c>
      <c r="Q47" s="2">
        <f t="shared" si="4"/>
        <v>32396.944000000003</v>
      </c>
    </row>
    <row r="48" spans="1:30">
      <c r="A48" s="44" t="s">
        <v>128</v>
      </c>
      <c r="B48" s="45" t="s">
        <v>32</v>
      </c>
      <c r="C48" s="44">
        <v>47415.451999999997</v>
      </c>
      <c r="D48" s="44" t="s">
        <v>52</v>
      </c>
      <c r="E48">
        <f t="shared" si="0"/>
        <v>6343.1968252829547</v>
      </c>
      <c r="F48">
        <f t="shared" si="1"/>
        <v>6343</v>
      </c>
      <c r="G48">
        <f t="shared" si="6"/>
        <v>0.60360999999829801</v>
      </c>
      <c r="I48">
        <f t="shared" si="7"/>
        <v>0.60360999999829801</v>
      </c>
      <c r="O48">
        <f t="shared" ca="1" si="3"/>
        <v>0.57981373767304989</v>
      </c>
      <c r="Q48" s="2">
        <f t="shared" si="4"/>
        <v>32396.951999999997</v>
      </c>
    </row>
    <row r="49" spans="1:21">
      <c r="A49" s="44" t="s">
        <v>154</v>
      </c>
      <c r="B49" s="45" t="s">
        <v>32</v>
      </c>
      <c r="C49" s="44">
        <v>48151.481</v>
      </c>
      <c r="D49" s="44" t="s">
        <v>52</v>
      </c>
      <c r="E49">
        <f t="shared" si="0"/>
        <v>6583.2013251900225</v>
      </c>
      <c r="F49">
        <f t="shared" si="1"/>
        <v>6583</v>
      </c>
      <c r="G49">
        <f t="shared" si="6"/>
        <v>0.61740999999165069</v>
      </c>
      <c r="I49">
        <f t="shared" si="7"/>
        <v>0.61740999999165069</v>
      </c>
      <c r="O49">
        <f t="shared" ca="1" si="3"/>
        <v>0.60394618282134349</v>
      </c>
      <c r="Q49" s="2">
        <f t="shared" si="4"/>
        <v>33132.981</v>
      </c>
    </row>
    <row r="50" spans="1:21">
      <c r="A50" s="9" t="s">
        <v>31</v>
      </c>
      <c r="B50" s="10" t="s">
        <v>32</v>
      </c>
      <c r="C50" s="11">
        <v>53052.368999999999</v>
      </c>
      <c r="D50" s="13">
        <v>8.0000000000000002E-3</v>
      </c>
      <c r="E50">
        <f t="shared" si="0"/>
        <v>8181.283973483155</v>
      </c>
      <c r="F50">
        <f t="shared" si="1"/>
        <v>8181.5</v>
      </c>
      <c r="O50">
        <f t="shared" ca="1" si="3"/>
        <v>0.76467832269445823</v>
      </c>
      <c r="Q50" s="2">
        <f t="shared" si="4"/>
        <v>38033.868999999999</v>
      </c>
      <c r="R50" t="s">
        <v>44</v>
      </c>
      <c r="U50">
        <f>+C50-(C$7+F50*C$8)</f>
        <v>-0.66249500000412809</v>
      </c>
    </row>
    <row r="51" spans="1:21">
      <c r="B51" s="10"/>
      <c r="C51" s="11"/>
      <c r="D51" s="11"/>
    </row>
    <row r="52" spans="1:21">
      <c r="B52" s="10"/>
      <c r="C52" s="11"/>
      <c r="D52" s="11"/>
    </row>
    <row r="53" spans="1:21">
      <c r="B53" s="10"/>
      <c r="C53" s="11"/>
      <c r="D53" s="11"/>
    </row>
    <row r="54" spans="1:21">
      <c r="B54" s="10"/>
      <c r="C54" s="11"/>
      <c r="D54" s="11"/>
    </row>
    <row r="55" spans="1:21">
      <c r="B55" s="10"/>
      <c r="C55" s="11"/>
      <c r="D55" s="11"/>
    </row>
    <row r="56" spans="1:21">
      <c r="B56" s="10"/>
      <c r="C56" s="11"/>
      <c r="D56" s="11"/>
    </row>
    <row r="57" spans="1:21">
      <c r="B57" s="10"/>
      <c r="C57" s="11"/>
      <c r="D57" s="11"/>
    </row>
    <row r="58" spans="1:21">
      <c r="B58" s="10"/>
      <c r="C58" s="11"/>
      <c r="D58" s="11"/>
    </row>
    <row r="59" spans="1:21">
      <c r="B59" s="10"/>
      <c r="C59" s="11"/>
      <c r="D59" s="11"/>
    </row>
    <row r="60" spans="1:21">
      <c r="B60" s="10"/>
      <c r="C60" s="11"/>
      <c r="D60" s="11"/>
    </row>
    <row r="61" spans="1:21">
      <c r="B61" s="10"/>
      <c r="C61" s="11"/>
      <c r="D61" s="11"/>
    </row>
    <row r="62" spans="1:21">
      <c r="B62" s="10"/>
      <c r="C62" s="11"/>
      <c r="D62" s="11"/>
    </row>
    <row r="63" spans="1:21">
      <c r="C63" s="11"/>
      <c r="D63" s="11"/>
    </row>
    <row r="64" spans="1:21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2"/>
  <sheetViews>
    <sheetView topLeftCell="A7" workbookViewId="0">
      <selection activeCell="A13" sqref="A13:D39"/>
    </sheetView>
  </sheetViews>
  <sheetFormatPr defaultRowHeight="12.75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31" t="s">
        <v>42</v>
      </c>
      <c r="I1" s="32" t="s">
        <v>43</v>
      </c>
      <c r="J1" s="33" t="s">
        <v>44</v>
      </c>
    </row>
    <row r="2" spans="1:16">
      <c r="I2" s="34" t="s">
        <v>45</v>
      </c>
      <c r="J2" s="35" t="s">
        <v>46</v>
      </c>
    </row>
    <row r="3" spans="1:16">
      <c r="A3" s="36" t="s">
        <v>47</v>
      </c>
      <c r="I3" s="34" t="s">
        <v>48</v>
      </c>
      <c r="J3" s="35" t="s">
        <v>49</v>
      </c>
    </row>
    <row r="4" spans="1:16">
      <c r="I4" s="34" t="s">
        <v>50</v>
      </c>
      <c r="J4" s="35" t="s">
        <v>49</v>
      </c>
    </row>
    <row r="5" spans="1:16" ht="13.5" thickBot="1">
      <c r="I5" s="37" t="s">
        <v>51</v>
      </c>
      <c r="J5" s="38" t="s">
        <v>52</v>
      </c>
    </row>
    <row r="10" spans="1:16" ht="13.5" thickBot="1"/>
    <row r="11" spans="1:16" ht="12.75" customHeight="1" thickBot="1">
      <c r="A11" s="11" t="str">
        <f t="shared" ref="A11:A39" si="0">P11</f>
        <v> BBS 81 </v>
      </c>
      <c r="B11" s="10" t="str">
        <f t="shared" ref="B11:B39" si="1">IF(H11=INT(H11),"I","II")</f>
        <v>I</v>
      </c>
      <c r="C11" s="11">
        <f t="shared" ref="C11:C39" si="2">1*G11</f>
        <v>46712.548999999999</v>
      </c>
      <c r="D11" s="9" t="str">
        <f t="shared" ref="D11:D39" si="3">VLOOKUP(F11,I$1:J$5,2,FALSE)</f>
        <v>vis</v>
      </c>
      <c r="E11" s="39">
        <f>VLOOKUP(C11,Active!C$21:E$973,3,FALSE)</f>
        <v>6113.994058818349</v>
      </c>
      <c r="F11" s="10" t="s">
        <v>51</v>
      </c>
      <c r="G11" s="9" t="str">
        <f t="shared" ref="G11:G39" si="4">MID(I11,3,LEN(I11)-3)</f>
        <v>46712.549</v>
      </c>
      <c r="H11" s="11">
        <f t="shared" ref="H11:H39" si="5">1*K11</f>
        <v>6114</v>
      </c>
      <c r="I11" s="40" t="s">
        <v>114</v>
      </c>
      <c r="J11" s="41" t="s">
        <v>115</v>
      </c>
      <c r="K11" s="40">
        <v>6114</v>
      </c>
      <c r="L11" s="40" t="s">
        <v>116</v>
      </c>
      <c r="M11" s="41" t="s">
        <v>96</v>
      </c>
      <c r="N11" s="41"/>
      <c r="O11" s="42" t="s">
        <v>117</v>
      </c>
      <c r="P11" s="42" t="s">
        <v>118</v>
      </c>
    </row>
    <row r="12" spans="1:16" ht="12.75" customHeight="1" thickBot="1">
      <c r="A12" s="11" t="str">
        <f t="shared" si="0"/>
        <v> BBS 130 </v>
      </c>
      <c r="B12" s="10" t="str">
        <f t="shared" si="1"/>
        <v>I</v>
      </c>
      <c r="C12" s="11">
        <f t="shared" si="2"/>
        <v>53052.368999999999</v>
      </c>
      <c r="D12" s="9" t="str">
        <f t="shared" si="3"/>
        <v>vis</v>
      </c>
      <c r="E12" s="39">
        <f>VLOOKUP(C12,Active!C$21:E$973,3,FALSE)</f>
        <v>8181.283973483155</v>
      </c>
      <c r="F12" s="10" t="s">
        <v>51</v>
      </c>
      <c r="G12" s="9" t="str">
        <f t="shared" si="4"/>
        <v>53052.369</v>
      </c>
      <c r="H12" s="11">
        <f t="shared" si="5"/>
        <v>8181</v>
      </c>
      <c r="I12" s="40" t="s">
        <v>155</v>
      </c>
      <c r="J12" s="41" t="s">
        <v>156</v>
      </c>
      <c r="K12" s="40">
        <v>8181</v>
      </c>
      <c r="L12" s="40" t="s">
        <v>157</v>
      </c>
      <c r="M12" s="41" t="s">
        <v>158</v>
      </c>
      <c r="N12" s="41" t="s">
        <v>159</v>
      </c>
      <c r="O12" s="42" t="s">
        <v>160</v>
      </c>
      <c r="P12" s="42" t="s">
        <v>161</v>
      </c>
    </row>
    <row r="13" spans="1:16" ht="12.75" customHeight="1" thickBot="1">
      <c r="A13" s="11" t="str">
        <f t="shared" si="0"/>
        <v> KVBB 28.64 </v>
      </c>
      <c r="B13" s="10" t="str">
        <f t="shared" si="1"/>
        <v>I</v>
      </c>
      <c r="C13" s="11">
        <f t="shared" si="2"/>
        <v>27962.5</v>
      </c>
      <c r="D13" s="9" t="str">
        <f t="shared" si="3"/>
        <v>vis</v>
      </c>
      <c r="E13" s="39">
        <f>VLOOKUP(C13,Active!C$21:E$973,3,FALSE)</f>
        <v>-2.608641778107177E-2</v>
      </c>
      <c r="F13" s="10" t="s">
        <v>51</v>
      </c>
      <c r="G13" s="9" t="str">
        <f t="shared" si="4"/>
        <v>27962.50</v>
      </c>
      <c r="H13" s="11">
        <f t="shared" si="5"/>
        <v>0</v>
      </c>
      <c r="I13" s="40" t="s">
        <v>53</v>
      </c>
      <c r="J13" s="41" t="s">
        <v>54</v>
      </c>
      <c r="K13" s="40">
        <v>0</v>
      </c>
      <c r="L13" s="40" t="s">
        <v>55</v>
      </c>
      <c r="M13" s="41" t="s">
        <v>56</v>
      </c>
      <c r="N13" s="41"/>
      <c r="O13" s="42" t="s">
        <v>57</v>
      </c>
      <c r="P13" s="42" t="s">
        <v>58</v>
      </c>
    </row>
    <row r="14" spans="1:16" ht="12.75" customHeight="1" thickBot="1">
      <c r="A14" s="11" t="str">
        <f t="shared" si="0"/>
        <v> KVBB 28.64 </v>
      </c>
      <c r="B14" s="10" t="str">
        <f t="shared" si="1"/>
        <v>I</v>
      </c>
      <c r="C14" s="11">
        <f t="shared" si="2"/>
        <v>28054.58</v>
      </c>
      <c r="D14" s="9" t="str">
        <f t="shared" si="3"/>
        <v>vis</v>
      </c>
      <c r="E14" s="39">
        <f>VLOOKUP(C14,Active!C$21:E$973,3,FALSE)</f>
        <v>29.99938044757771</v>
      </c>
      <c r="F14" s="10" t="s">
        <v>51</v>
      </c>
      <c r="G14" s="9" t="str">
        <f t="shared" si="4"/>
        <v>28054.58</v>
      </c>
      <c r="H14" s="11">
        <f t="shared" si="5"/>
        <v>30</v>
      </c>
      <c r="I14" s="40" t="s">
        <v>59</v>
      </c>
      <c r="J14" s="41" t="s">
        <v>60</v>
      </c>
      <c r="K14" s="40">
        <v>30</v>
      </c>
      <c r="L14" s="40" t="s">
        <v>61</v>
      </c>
      <c r="M14" s="41" t="s">
        <v>56</v>
      </c>
      <c r="N14" s="41"/>
      <c r="O14" s="42" t="s">
        <v>57</v>
      </c>
      <c r="P14" s="42" t="s">
        <v>58</v>
      </c>
    </row>
    <row r="15" spans="1:16" ht="12.75" customHeight="1" thickBot="1">
      <c r="A15" s="11" t="str">
        <f t="shared" si="0"/>
        <v> KVBB 28.64 </v>
      </c>
      <c r="B15" s="10" t="str">
        <f t="shared" si="1"/>
        <v>I</v>
      </c>
      <c r="C15" s="11">
        <f t="shared" si="2"/>
        <v>28422.52</v>
      </c>
      <c r="D15" s="9" t="str">
        <f t="shared" si="3"/>
        <v>vis</v>
      </c>
      <c r="E15" s="39">
        <f>VLOOKUP(C15,Active!C$21:E$973,3,FALSE)</f>
        <v>149.97733742455276</v>
      </c>
      <c r="F15" s="10" t="s">
        <v>51</v>
      </c>
      <c r="G15" s="9" t="str">
        <f t="shared" si="4"/>
        <v>28422.52</v>
      </c>
      <c r="H15" s="11">
        <f t="shared" si="5"/>
        <v>150</v>
      </c>
      <c r="I15" s="40" t="s">
        <v>62</v>
      </c>
      <c r="J15" s="41" t="s">
        <v>63</v>
      </c>
      <c r="K15" s="40">
        <v>150</v>
      </c>
      <c r="L15" s="40" t="s">
        <v>64</v>
      </c>
      <c r="M15" s="41" t="s">
        <v>56</v>
      </c>
      <c r="N15" s="41"/>
      <c r="O15" s="42" t="s">
        <v>57</v>
      </c>
      <c r="P15" s="42" t="s">
        <v>58</v>
      </c>
    </row>
    <row r="16" spans="1:16" ht="12.75" customHeight="1" thickBot="1">
      <c r="A16" s="11" t="str">
        <f t="shared" si="0"/>
        <v> KVBB 28.64 </v>
      </c>
      <c r="B16" s="10" t="str">
        <f t="shared" si="1"/>
        <v>I</v>
      </c>
      <c r="C16" s="11">
        <f t="shared" si="2"/>
        <v>28603.52</v>
      </c>
      <c r="D16" s="9" t="str">
        <f t="shared" si="3"/>
        <v>vis</v>
      </c>
      <c r="E16" s="39">
        <f>VLOOKUP(C16,Active!C$21:E$973,3,FALSE)</f>
        <v>208.99785765293933</v>
      </c>
      <c r="F16" s="10" t="s">
        <v>51</v>
      </c>
      <c r="G16" s="9" t="str">
        <f t="shared" si="4"/>
        <v>28603.52</v>
      </c>
      <c r="H16" s="11">
        <f t="shared" si="5"/>
        <v>209</v>
      </c>
      <c r="I16" s="40" t="s">
        <v>65</v>
      </c>
      <c r="J16" s="41" t="s">
        <v>66</v>
      </c>
      <c r="K16" s="40">
        <v>209</v>
      </c>
      <c r="L16" s="40" t="s">
        <v>67</v>
      </c>
      <c r="M16" s="41" t="s">
        <v>56</v>
      </c>
      <c r="N16" s="41"/>
      <c r="O16" s="42" t="s">
        <v>57</v>
      </c>
      <c r="P16" s="42" t="s">
        <v>58</v>
      </c>
    </row>
    <row r="17" spans="1:16" ht="12.75" customHeight="1" thickBot="1">
      <c r="A17" s="11" t="str">
        <f t="shared" si="0"/>
        <v> KVBB 28.64 </v>
      </c>
      <c r="B17" s="10" t="str">
        <f t="shared" si="1"/>
        <v>I</v>
      </c>
      <c r="C17" s="11">
        <f t="shared" si="2"/>
        <v>29014.39</v>
      </c>
      <c r="D17" s="9" t="str">
        <f t="shared" si="3"/>
        <v>vis</v>
      </c>
      <c r="E17" s="39">
        <f>VLOOKUP(C17,Active!C$21:E$973,3,FALSE)</f>
        <v>342.97443857137654</v>
      </c>
      <c r="F17" s="10" t="s">
        <v>51</v>
      </c>
      <c r="G17" s="9" t="str">
        <f t="shared" si="4"/>
        <v>29014.39</v>
      </c>
      <c r="H17" s="11">
        <f t="shared" si="5"/>
        <v>343</v>
      </c>
      <c r="I17" s="40" t="s">
        <v>68</v>
      </c>
      <c r="J17" s="41" t="s">
        <v>69</v>
      </c>
      <c r="K17" s="40">
        <v>343</v>
      </c>
      <c r="L17" s="40" t="s">
        <v>55</v>
      </c>
      <c r="M17" s="41" t="s">
        <v>56</v>
      </c>
      <c r="N17" s="41"/>
      <c r="O17" s="42" t="s">
        <v>57</v>
      </c>
      <c r="P17" s="42" t="s">
        <v>58</v>
      </c>
    </row>
    <row r="18" spans="1:16" ht="12.75" customHeight="1" thickBot="1">
      <c r="A18" s="11" t="str">
        <f t="shared" si="0"/>
        <v> KVBB 28.64 </v>
      </c>
      <c r="B18" s="10" t="str">
        <f t="shared" si="1"/>
        <v>I</v>
      </c>
      <c r="C18" s="11">
        <f t="shared" si="2"/>
        <v>29106.5</v>
      </c>
      <c r="D18" s="9" t="str">
        <f t="shared" si="3"/>
        <v>vis</v>
      </c>
      <c r="E18" s="39">
        <f>VLOOKUP(C18,Active!C$21:E$973,3,FALSE)</f>
        <v>373.00968784340262</v>
      </c>
      <c r="F18" s="10" t="s">
        <v>51</v>
      </c>
      <c r="G18" s="9" t="str">
        <f t="shared" si="4"/>
        <v>29106.50</v>
      </c>
      <c r="H18" s="11">
        <f t="shared" si="5"/>
        <v>373</v>
      </c>
      <c r="I18" s="40" t="s">
        <v>70</v>
      </c>
      <c r="J18" s="41" t="s">
        <v>71</v>
      </c>
      <c r="K18" s="40">
        <v>373</v>
      </c>
      <c r="L18" s="40" t="s">
        <v>72</v>
      </c>
      <c r="M18" s="41" t="s">
        <v>56</v>
      </c>
      <c r="N18" s="41"/>
      <c r="O18" s="42" t="s">
        <v>57</v>
      </c>
      <c r="P18" s="42" t="s">
        <v>58</v>
      </c>
    </row>
    <row r="19" spans="1:16" ht="12.75" customHeight="1" thickBot="1">
      <c r="A19" s="11" t="str">
        <f t="shared" si="0"/>
        <v> KVBB 28.64 </v>
      </c>
      <c r="B19" s="10" t="str">
        <f t="shared" si="1"/>
        <v>I</v>
      </c>
      <c r="C19" s="11">
        <f t="shared" si="2"/>
        <v>29109.49</v>
      </c>
      <c r="D19" s="9" t="str">
        <f t="shared" si="3"/>
        <v>vis</v>
      </c>
      <c r="E19" s="39">
        <f>VLOOKUP(C19,Active!C$21:E$973,3,FALSE)</f>
        <v>373.98466770794943</v>
      </c>
      <c r="F19" s="10" t="s">
        <v>51</v>
      </c>
      <c r="G19" s="9" t="str">
        <f t="shared" si="4"/>
        <v>29109.49</v>
      </c>
      <c r="H19" s="11">
        <f t="shared" si="5"/>
        <v>374</v>
      </c>
      <c r="I19" s="40" t="s">
        <v>73</v>
      </c>
      <c r="J19" s="41" t="s">
        <v>74</v>
      </c>
      <c r="K19" s="40">
        <v>374</v>
      </c>
      <c r="L19" s="40" t="s">
        <v>75</v>
      </c>
      <c r="M19" s="41" t="s">
        <v>56</v>
      </c>
      <c r="N19" s="41"/>
      <c r="O19" s="42" t="s">
        <v>57</v>
      </c>
      <c r="P19" s="42" t="s">
        <v>58</v>
      </c>
    </row>
    <row r="20" spans="1:16" ht="12.75" customHeight="1" thickBot="1">
      <c r="A20" s="11" t="str">
        <f t="shared" si="0"/>
        <v> KVBB 28.64 </v>
      </c>
      <c r="B20" s="10" t="str">
        <f t="shared" si="1"/>
        <v>I</v>
      </c>
      <c r="C20" s="11">
        <f t="shared" si="2"/>
        <v>29529.59</v>
      </c>
      <c r="D20" s="9" t="str">
        <f t="shared" si="3"/>
        <v>vis</v>
      </c>
      <c r="E20" s="39">
        <f>VLOOKUP(C20,Active!C$21:E$973,3,FALSE)</f>
        <v>510.97096907781196</v>
      </c>
      <c r="F20" s="10" t="s">
        <v>51</v>
      </c>
      <c r="G20" s="9" t="str">
        <f t="shared" si="4"/>
        <v>29529.59</v>
      </c>
      <c r="H20" s="11">
        <f t="shared" si="5"/>
        <v>511</v>
      </c>
      <c r="I20" s="40" t="s">
        <v>76</v>
      </c>
      <c r="J20" s="41" t="s">
        <v>77</v>
      </c>
      <c r="K20" s="40">
        <v>511</v>
      </c>
      <c r="L20" s="40" t="s">
        <v>78</v>
      </c>
      <c r="M20" s="41" t="s">
        <v>56</v>
      </c>
      <c r="N20" s="41"/>
      <c r="O20" s="42" t="s">
        <v>57</v>
      </c>
      <c r="P20" s="42" t="s">
        <v>58</v>
      </c>
    </row>
    <row r="21" spans="1:16" ht="12.75" customHeight="1" thickBot="1">
      <c r="A21" s="11" t="str">
        <f t="shared" si="0"/>
        <v> KVBB 28.64 </v>
      </c>
      <c r="B21" s="10" t="str">
        <f t="shared" si="1"/>
        <v>I</v>
      </c>
      <c r="C21" s="11">
        <f t="shared" si="2"/>
        <v>29670.65</v>
      </c>
      <c r="D21" s="9" t="str">
        <f t="shared" si="3"/>
        <v>vis</v>
      </c>
      <c r="E21" s="39">
        <f>VLOOKUP(C21,Active!C$21:E$973,3,FALSE)</f>
        <v>556.96784522928317</v>
      </c>
      <c r="F21" s="10" t="s">
        <v>51</v>
      </c>
      <c r="G21" s="9" t="str">
        <f t="shared" si="4"/>
        <v>29670.65</v>
      </c>
      <c r="H21" s="11">
        <f t="shared" si="5"/>
        <v>557</v>
      </c>
      <c r="I21" s="40" t="s">
        <v>79</v>
      </c>
      <c r="J21" s="41" t="s">
        <v>80</v>
      </c>
      <c r="K21" s="40">
        <v>557</v>
      </c>
      <c r="L21" s="40" t="s">
        <v>81</v>
      </c>
      <c r="M21" s="41" t="s">
        <v>56</v>
      </c>
      <c r="N21" s="41"/>
      <c r="O21" s="42" t="s">
        <v>57</v>
      </c>
      <c r="P21" s="42" t="s">
        <v>58</v>
      </c>
    </row>
    <row r="22" spans="1:16" ht="12.75" customHeight="1" thickBot="1">
      <c r="A22" s="11" t="str">
        <f t="shared" si="0"/>
        <v> KVBB 28.64 </v>
      </c>
      <c r="B22" s="10" t="str">
        <f t="shared" si="1"/>
        <v>I</v>
      </c>
      <c r="C22" s="11">
        <f t="shared" si="2"/>
        <v>30023.56</v>
      </c>
      <c r="D22" s="9" t="str">
        <f t="shared" si="3"/>
        <v>vis</v>
      </c>
      <c r="E22" s="39">
        <f>VLOOKUP(C22,Active!C$21:E$973,3,FALSE)</f>
        <v>672.04481646574675</v>
      </c>
      <c r="F22" s="10" t="s">
        <v>51</v>
      </c>
      <c r="G22" s="9" t="str">
        <f t="shared" si="4"/>
        <v>30023.56</v>
      </c>
      <c r="H22" s="11">
        <f t="shared" si="5"/>
        <v>672</v>
      </c>
      <c r="I22" s="40" t="s">
        <v>82</v>
      </c>
      <c r="J22" s="41" t="s">
        <v>83</v>
      </c>
      <c r="K22" s="40">
        <v>672</v>
      </c>
      <c r="L22" s="40" t="s">
        <v>84</v>
      </c>
      <c r="M22" s="41" t="s">
        <v>56</v>
      </c>
      <c r="N22" s="41"/>
      <c r="O22" s="42" t="s">
        <v>57</v>
      </c>
      <c r="P22" s="42" t="s">
        <v>58</v>
      </c>
    </row>
    <row r="23" spans="1:16" ht="12.75" customHeight="1" thickBot="1">
      <c r="A23" s="11" t="str">
        <f t="shared" si="0"/>
        <v> KVBB 28.64 </v>
      </c>
      <c r="B23" s="10" t="str">
        <f t="shared" si="1"/>
        <v>I</v>
      </c>
      <c r="C23" s="11">
        <f t="shared" si="2"/>
        <v>30026.49</v>
      </c>
      <c r="D23" s="9" t="str">
        <f t="shared" si="3"/>
        <v>vis</v>
      </c>
      <c r="E23" s="39">
        <f>VLOOKUP(C23,Active!C$21:E$973,3,FALSE)</f>
        <v>673.00023151695768</v>
      </c>
      <c r="F23" s="10" t="s">
        <v>51</v>
      </c>
      <c r="G23" s="9" t="str">
        <f t="shared" si="4"/>
        <v>30026.49</v>
      </c>
      <c r="H23" s="11">
        <f t="shared" si="5"/>
        <v>673</v>
      </c>
      <c r="I23" s="40" t="s">
        <v>85</v>
      </c>
      <c r="J23" s="41" t="s">
        <v>86</v>
      </c>
      <c r="K23" s="40">
        <v>673</v>
      </c>
      <c r="L23" s="40" t="s">
        <v>87</v>
      </c>
      <c r="M23" s="41" t="s">
        <v>56</v>
      </c>
      <c r="N23" s="41"/>
      <c r="O23" s="42" t="s">
        <v>57</v>
      </c>
      <c r="P23" s="42" t="s">
        <v>58</v>
      </c>
    </row>
    <row r="24" spans="1:16" ht="12.75" customHeight="1" thickBot="1">
      <c r="A24" s="11" t="str">
        <f t="shared" si="0"/>
        <v> BRNO 28.33 </v>
      </c>
      <c r="B24" s="10" t="str">
        <f t="shared" si="1"/>
        <v>I</v>
      </c>
      <c r="C24" s="11">
        <f t="shared" si="2"/>
        <v>40453.495999999999</v>
      </c>
      <c r="D24" s="9" t="str">
        <f t="shared" si="3"/>
        <v>vis</v>
      </c>
      <c r="E24" s="39">
        <f>VLOOKUP(C24,Active!C$21:E$973,3,FALSE)</f>
        <v>4073.0406654645167</v>
      </c>
      <c r="F24" s="10" t="s">
        <v>51</v>
      </c>
      <c r="G24" s="9" t="str">
        <f t="shared" si="4"/>
        <v>40453.496</v>
      </c>
      <c r="H24" s="11">
        <f t="shared" si="5"/>
        <v>4073</v>
      </c>
      <c r="I24" s="40" t="s">
        <v>88</v>
      </c>
      <c r="J24" s="41" t="s">
        <v>89</v>
      </c>
      <c r="K24" s="40">
        <v>4073</v>
      </c>
      <c r="L24" s="40" t="s">
        <v>90</v>
      </c>
      <c r="M24" s="41" t="s">
        <v>56</v>
      </c>
      <c r="N24" s="41"/>
      <c r="O24" s="42" t="s">
        <v>91</v>
      </c>
      <c r="P24" s="42" t="s">
        <v>92</v>
      </c>
    </row>
    <row r="25" spans="1:16" ht="12.75" customHeight="1" thickBot="1">
      <c r="A25" s="11" t="str">
        <f t="shared" si="0"/>
        <v> BRNO 27 </v>
      </c>
      <c r="B25" s="10" t="str">
        <f t="shared" si="1"/>
        <v>I</v>
      </c>
      <c r="C25" s="11">
        <f t="shared" si="2"/>
        <v>46360.419000000002</v>
      </c>
      <c r="D25" s="9" t="str">
        <f t="shared" si="3"/>
        <v>vis</v>
      </c>
      <c r="E25" s="39">
        <f>VLOOKUP(C25,Active!C$21:E$973,3,FALSE)</f>
        <v>5999.1714301552465</v>
      </c>
      <c r="F25" s="10" t="s">
        <v>51</v>
      </c>
      <c r="G25" s="9" t="str">
        <f t="shared" si="4"/>
        <v>46360.419</v>
      </c>
      <c r="H25" s="11">
        <f t="shared" si="5"/>
        <v>5999</v>
      </c>
      <c r="I25" s="40" t="s">
        <v>93</v>
      </c>
      <c r="J25" s="41" t="s">
        <v>94</v>
      </c>
      <c r="K25" s="40">
        <v>5999</v>
      </c>
      <c r="L25" s="40" t="s">
        <v>95</v>
      </c>
      <c r="M25" s="41" t="s">
        <v>96</v>
      </c>
      <c r="N25" s="41"/>
      <c r="O25" s="42" t="s">
        <v>97</v>
      </c>
      <c r="P25" s="42" t="s">
        <v>98</v>
      </c>
    </row>
    <row r="26" spans="1:16" ht="12.75" customHeight="1" thickBot="1">
      <c r="A26" s="11" t="str">
        <f t="shared" si="0"/>
        <v> BRNO 27 </v>
      </c>
      <c r="B26" s="10" t="str">
        <f t="shared" si="1"/>
        <v>I</v>
      </c>
      <c r="C26" s="11">
        <f t="shared" si="2"/>
        <v>46360.423999999999</v>
      </c>
      <c r="D26" s="9" t="str">
        <f t="shared" si="3"/>
        <v>vis</v>
      </c>
      <c r="E26" s="39">
        <f>VLOOKUP(C26,Active!C$21:E$973,3,FALSE)</f>
        <v>5999.1730605563571</v>
      </c>
      <c r="F26" s="10" t="s">
        <v>51</v>
      </c>
      <c r="G26" s="9" t="str">
        <f t="shared" si="4"/>
        <v>46360.424</v>
      </c>
      <c r="H26" s="11">
        <f t="shared" si="5"/>
        <v>5999</v>
      </c>
      <c r="I26" s="40" t="s">
        <v>99</v>
      </c>
      <c r="J26" s="41" t="s">
        <v>100</v>
      </c>
      <c r="K26" s="40">
        <v>5999</v>
      </c>
      <c r="L26" s="40" t="s">
        <v>101</v>
      </c>
      <c r="M26" s="41" t="s">
        <v>96</v>
      </c>
      <c r="N26" s="41"/>
      <c r="O26" s="42" t="s">
        <v>102</v>
      </c>
      <c r="P26" s="42" t="s">
        <v>98</v>
      </c>
    </row>
    <row r="27" spans="1:16" ht="12.75" customHeight="1" thickBot="1">
      <c r="A27" s="11" t="str">
        <f t="shared" si="0"/>
        <v> BRNO 27 </v>
      </c>
      <c r="B27" s="10" t="str">
        <f t="shared" si="1"/>
        <v>I</v>
      </c>
      <c r="C27" s="11">
        <f t="shared" si="2"/>
        <v>46360.425999999999</v>
      </c>
      <c r="D27" s="9" t="str">
        <f t="shared" si="3"/>
        <v>vis</v>
      </c>
      <c r="E27" s="39">
        <f>VLOOKUP(C27,Active!C$21:E$973,3,FALSE)</f>
        <v>5999.1737127168017</v>
      </c>
      <c r="F27" s="10" t="s">
        <v>51</v>
      </c>
      <c r="G27" s="9" t="str">
        <f t="shared" si="4"/>
        <v>46360.426</v>
      </c>
      <c r="H27" s="11">
        <f t="shared" si="5"/>
        <v>5999</v>
      </c>
      <c r="I27" s="40" t="s">
        <v>103</v>
      </c>
      <c r="J27" s="41" t="s">
        <v>104</v>
      </c>
      <c r="K27" s="40">
        <v>5999</v>
      </c>
      <c r="L27" s="40" t="s">
        <v>105</v>
      </c>
      <c r="M27" s="41" t="s">
        <v>96</v>
      </c>
      <c r="N27" s="41"/>
      <c r="O27" s="42" t="s">
        <v>106</v>
      </c>
      <c r="P27" s="42" t="s">
        <v>98</v>
      </c>
    </row>
    <row r="28" spans="1:16" ht="12.75" customHeight="1" thickBot="1">
      <c r="A28" s="11" t="str">
        <f t="shared" si="0"/>
        <v> BRNO 27 </v>
      </c>
      <c r="B28" s="10" t="str">
        <f t="shared" si="1"/>
        <v>I</v>
      </c>
      <c r="C28" s="11">
        <f t="shared" si="2"/>
        <v>46406.423000000003</v>
      </c>
      <c r="D28" s="9" t="str">
        <f t="shared" si="3"/>
        <v>vis</v>
      </c>
      <c r="E28" s="39">
        <f>VLOOKUP(C28,Active!C$21:E$973,3,FALSE)</f>
        <v>6014.1724246999247</v>
      </c>
      <c r="F28" s="10" t="s">
        <v>51</v>
      </c>
      <c r="G28" s="9" t="str">
        <f t="shared" si="4"/>
        <v>46406.423</v>
      </c>
      <c r="H28" s="11">
        <f t="shared" si="5"/>
        <v>6014</v>
      </c>
      <c r="I28" s="40" t="s">
        <v>107</v>
      </c>
      <c r="J28" s="41" t="s">
        <v>108</v>
      </c>
      <c r="K28" s="40">
        <v>6014</v>
      </c>
      <c r="L28" s="40" t="s">
        <v>109</v>
      </c>
      <c r="M28" s="41" t="s">
        <v>96</v>
      </c>
      <c r="N28" s="41"/>
      <c r="O28" s="42" t="s">
        <v>102</v>
      </c>
      <c r="P28" s="42" t="s">
        <v>98</v>
      </c>
    </row>
    <row r="29" spans="1:16" ht="12.75" customHeight="1" thickBot="1">
      <c r="A29" s="11" t="str">
        <f t="shared" si="0"/>
        <v> BRNO 28 </v>
      </c>
      <c r="B29" s="10" t="str">
        <f t="shared" si="1"/>
        <v>I</v>
      </c>
      <c r="C29" s="11">
        <f t="shared" si="2"/>
        <v>46682.445</v>
      </c>
      <c r="D29" s="9" t="str">
        <f t="shared" si="3"/>
        <v>vis</v>
      </c>
      <c r="E29" s="39">
        <f>VLOOKUP(C29,Active!C$21:E$973,3,FALSE)</f>
        <v>6104.1777398075465</v>
      </c>
      <c r="F29" s="10" t="s">
        <v>51</v>
      </c>
      <c r="G29" s="9" t="str">
        <f t="shared" si="4"/>
        <v>46682.445</v>
      </c>
      <c r="H29" s="11">
        <f t="shared" si="5"/>
        <v>6104</v>
      </c>
      <c r="I29" s="40" t="s">
        <v>110</v>
      </c>
      <c r="J29" s="41" t="s">
        <v>111</v>
      </c>
      <c r="K29" s="40">
        <v>6104</v>
      </c>
      <c r="L29" s="40" t="s">
        <v>112</v>
      </c>
      <c r="M29" s="41" t="s">
        <v>96</v>
      </c>
      <c r="N29" s="41"/>
      <c r="O29" s="42" t="s">
        <v>102</v>
      </c>
      <c r="P29" s="42" t="s">
        <v>113</v>
      </c>
    </row>
    <row r="30" spans="1:16" ht="12.75" customHeight="1" thickBot="1">
      <c r="A30" s="11" t="str">
        <f t="shared" si="0"/>
        <v> BRNO 28 </v>
      </c>
      <c r="B30" s="10" t="str">
        <f t="shared" si="1"/>
        <v>I</v>
      </c>
      <c r="C30" s="11">
        <f t="shared" si="2"/>
        <v>46728.451000000001</v>
      </c>
      <c r="D30" s="9" t="str">
        <f t="shared" si="3"/>
        <v>vis</v>
      </c>
      <c r="E30" s="39">
        <f>VLOOKUP(C30,Active!C$21:E$973,3,FALSE)</f>
        <v>6119.1793865126692</v>
      </c>
      <c r="F30" s="10" t="s">
        <v>51</v>
      </c>
      <c r="G30" s="9" t="str">
        <f t="shared" si="4"/>
        <v>46728.451</v>
      </c>
      <c r="H30" s="11">
        <f t="shared" si="5"/>
        <v>6119</v>
      </c>
      <c r="I30" s="40" t="s">
        <v>119</v>
      </c>
      <c r="J30" s="41" t="s">
        <v>120</v>
      </c>
      <c r="K30" s="40">
        <v>6119</v>
      </c>
      <c r="L30" s="40" t="s">
        <v>121</v>
      </c>
      <c r="M30" s="41" t="s">
        <v>96</v>
      </c>
      <c r="N30" s="41"/>
      <c r="O30" s="42" t="s">
        <v>106</v>
      </c>
      <c r="P30" s="42" t="s">
        <v>113</v>
      </c>
    </row>
    <row r="31" spans="1:16" ht="12.75" customHeight="1" thickBot="1">
      <c r="A31" s="11" t="str">
        <f t="shared" si="0"/>
        <v> BRNO 28 </v>
      </c>
      <c r="B31" s="10" t="str">
        <f t="shared" si="1"/>
        <v>I</v>
      </c>
      <c r="C31" s="11">
        <f t="shared" si="2"/>
        <v>46728.451999999997</v>
      </c>
      <c r="D31" s="9" t="str">
        <f t="shared" si="3"/>
        <v>vis</v>
      </c>
      <c r="E31" s="39">
        <f>VLOOKUP(C31,Active!C$21:E$973,3,FALSE)</f>
        <v>6119.1797125928906</v>
      </c>
      <c r="F31" s="10" t="s">
        <v>51</v>
      </c>
      <c r="G31" s="9" t="str">
        <f t="shared" si="4"/>
        <v>46728.452</v>
      </c>
      <c r="H31" s="11">
        <f t="shared" si="5"/>
        <v>6119</v>
      </c>
      <c r="I31" s="40" t="s">
        <v>122</v>
      </c>
      <c r="J31" s="41" t="s">
        <v>123</v>
      </c>
      <c r="K31" s="40">
        <v>6119</v>
      </c>
      <c r="L31" s="40" t="s">
        <v>124</v>
      </c>
      <c r="M31" s="41" t="s">
        <v>96</v>
      </c>
      <c r="N31" s="41"/>
      <c r="O31" s="42" t="s">
        <v>102</v>
      </c>
      <c r="P31" s="42" t="s">
        <v>113</v>
      </c>
    </row>
    <row r="32" spans="1:16" ht="12.75" customHeight="1" thickBot="1">
      <c r="A32" s="11" t="str">
        <f t="shared" si="0"/>
        <v> BRNO 30 </v>
      </c>
      <c r="B32" s="10" t="str">
        <f t="shared" si="1"/>
        <v>I</v>
      </c>
      <c r="C32" s="11">
        <f t="shared" si="2"/>
        <v>47369.428999999996</v>
      </c>
      <c r="D32" s="9" t="str">
        <f t="shared" si="3"/>
        <v>vis</v>
      </c>
      <c r="E32" s="39">
        <f>VLOOKUP(C32,Active!C$21:E$973,3,FALSE)</f>
        <v>6328.1896352140529</v>
      </c>
      <c r="F32" s="10" t="s">
        <v>51</v>
      </c>
      <c r="G32" s="9" t="str">
        <f t="shared" si="4"/>
        <v>47369.429</v>
      </c>
      <c r="H32" s="11">
        <f t="shared" si="5"/>
        <v>6328</v>
      </c>
      <c r="I32" s="40" t="s">
        <v>125</v>
      </c>
      <c r="J32" s="41" t="s">
        <v>126</v>
      </c>
      <c r="K32" s="40">
        <v>6328</v>
      </c>
      <c r="L32" s="40" t="s">
        <v>127</v>
      </c>
      <c r="M32" s="41" t="s">
        <v>96</v>
      </c>
      <c r="N32" s="41"/>
      <c r="O32" s="42" t="s">
        <v>97</v>
      </c>
      <c r="P32" s="42" t="s">
        <v>128</v>
      </c>
    </row>
    <row r="33" spans="1:16" ht="12.75" customHeight="1" thickBot="1">
      <c r="A33" s="11" t="str">
        <f t="shared" si="0"/>
        <v> BRNO 30 </v>
      </c>
      <c r="B33" s="10" t="str">
        <f t="shared" si="1"/>
        <v>I</v>
      </c>
      <c r="C33" s="11">
        <f t="shared" si="2"/>
        <v>47372.491999999998</v>
      </c>
      <c r="D33" s="9" t="str">
        <f t="shared" si="3"/>
        <v>vis</v>
      </c>
      <c r="E33" s="39">
        <f>VLOOKUP(C33,Active!C$21:E$973,3,FALSE)</f>
        <v>6329.1884189348248</v>
      </c>
      <c r="F33" s="10" t="s">
        <v>51</v>
      </c>
      <c r="G33" s="9" t="str">
        <f t="shared" si="4"/>
        <v>47372.492</v>
      </c>
      <c r="H33" s="11">
        <f t="shared" si="5"/>
        <v>6329</v>
      </c>
      <c r="I33" s="40" t="s">
        <v>129</v>
      </c>
      <c r="J33" s="41" t="s">
        <v>130</v>
      </c>
      <c r="K33" s="40">
        <v>6329</v>
      </c>
      <c r="L33" s="40" t="s">
        <v>131</v>
      </c>
      <c r="M33" s="41" t="s">
        <v>96</v>
      </c>
      <c r="N33" s="41"/>
      <c r="O33" s="42" t="s">
        <v>132</v>
      </c>
      <c r="P33" s="42" t="s">
        <v>128</v>
      </c>
    </row>
    <row r="34" spans="1:16" ht="12.75" customHeight="1" thickBot="1">
      <c r="A34" s="11" t="str">
        <f t="shared" si="0"/>
        <v> BRNO 30 </v>
      </c>
      <c r="B34" s="10" t="str">
        <f t="shared" si="1"/>
        <v>I</v>
      </c>
      <c r="C34" s="11">
        <f t="shared" si="2"/>
        <v>47415.434999999998</v>
      </c>
      <c r="D34" s="9" t="str">
        <f t="shared" si="3"/>
        <v>vis</v>
      </c>
      <c r="E34" s="39">
        <f>VLOOKUP(C34,Active!C$21:E$973,3,FALSE)</f>
        <v>6343.1912819191757</v>
      </c>
      <c r="F34" s="10" t="s">
        <v>51</v>
      </c>
      <c r="G34" s="9" t="str">
        <f t="shared" si="4"/>
        <v>47415.435</v>
      </c>
      <c r="H34" s="11">
        <f t="shared" si="5"/>
        <v>6343</v>
      </c>
      <c r="I34" s="40" t="s">
        <v>133</v>
      </c>
      <c r="J34" s="41" t="s">
        <v>134</v>
      </c>
      <c r="K34" s="40">
        <v>6343</v>
      </c>
      <c r="L34" s="40" t="s">
        <v>135</v>
      </c>
      <c r="M34" s="41" t="s">
        <v>96</v>
      </c>
      <c r="N34" s="41"/>
      <c r="O34" s="42" t="s">
        <v>136</v>
      </c>
      <c r="P34" s="42" t="s">
        <v>128</v>
      </c>
    </row>
    <row r="35" spans="1:16" ht="12.75" customHeight="1" thickBot="1">
      <c r="A35" s="11" t="str">
        <f t="shared" si="0"/>
        <v> BRNO 30 </v>
      </c>
      <c r="B35" s="10" t="str">
        <f t="shared" si="1"/>
        <v>I</v>
      </c>
      <c r="C35" s="11">
        <f t="shared" si="2"/>
        <v>47415.438999999998</v>
      </c>
      <c r="D35" s="9" t="str">
        <f t="shared" si="3"/>
        <v>vis</v>
      </c>
      <c r="E35" s="39">
        <f>VLOOKUP(C35,Active!C$21:E$973,3,FALSE)</f>
        <v>6343.1925862400658</v>
      </c>
      <c r="F35" s="10" t="s">
        <v>51</v>
      </c>
      <c r="G35" s="9" t="str">
        <f t="shared" si="4"/>
        <v>47415.439</v>
      </c>
      <c r="H35" s="11">
        <f t="shared" si="5"/>
        <v>6343</v>
      </c>
      <c r="I35" s="40" t="s">
        <v>137</v>
      </c>
      <c r="J35" s="41" t="s">
        <v>138</v>
      </c>
      <c r="K35" s="40">
        <v>6343</v>
      </c>
      <c r="L35" s="40" t="s">
        <v>139</v>
      </c>
      <c r="M35" s="41" t="s">
        <v>96</v>
      </c>
      <c r="N35" s="41"/>
      <c r="O35" s="42" t="s">
        <v>140</v>
      </c>
      <c r="P35" s="42" t="s">
        <v>128</v>
      </c>
    </row>
    <row r="36" spans="1:16" ht="12.75" customHeight="1" thickBot="1">
      <c r="A36" s="11" t="str">
        <f t="shared" si="0"/>
        <v> BRNO 30 </v>
      </c>
      <c r="B36" s="10" t="str">
        <f t="shared" si="1"/>
        <v>I</v>
      </c>
      <c r="C36" s="11">
        <f t="shared" si="2"/>
        <v>47415.442000000003</v>
      </c>
      <c r="D36" s="9" t="str">
        <f t="shared" si="3"/>
        <v>vis</v>
      </c>
      <c r="E36" s="39">
        <f>VLOOKUP(C36,Active!C$21:E$973,3,FALSE)</f>
        <v>6343.1935644807336</v>
      </c>
      <c r="F36" s="10" t="s">
        <v>51</v>
      </c>
      <c r="G36" s="9" t="str">
        <f t="shared" si="4"/>
        <v>47415.442</v>
      </c>
      <c r="H36" s="11">
        <f t="shared" si="5"/>
        <v>6343</v>
      </c>
      <c r="I36" s="40" t="s">
        <v>141</v>
      </c>
      <c r="J36" s="41" t="s">
        <v>142</v>
      </c>
      <c r="K36" s="40">
        <v>6343</v>
      </c>
      <c r="L36" s="40" t="s">
        <v>143</v>
      </c>
      <c r="M36" s="41" t="s">
        <v>96</v>
      </c>
      <c r="N36" s="41"/>
      <c r="O36" s="42" t="s">
        <v>132</v>
      </c>
      <c r="P36" s="42" t="s">
        <v>128</v>
      </c>
    </row>
    <row r="37" spans="1:16" ht="12.75" customHeight="1" thickBot="1">
      <c r="A37" s="11" t="str">
        <f t="shared" si="0"/>
        <v> BRNO 30 </v>
      </c>
      <c r="B37" s="10" t="str">
        <f t="shared" si="1"/>
        <v>I</v>
      </c>
      <c r="C37" s="11">
        <f t="shared" si="2"/>
        <v>47415.444000000003</v>
      </c>
      <c r="D37" s="9" t="str">
        <f t="shared" si="3"/>
        <v>vis</v>
      </c>
      <c r="E37" s="39">
        <f>VLOOKUP(C37,Active!C$21:E$973,3,FALSE)</f>
        <v>6343.1942166411782</v>
      </c>
      <c r="F37" s="10" t="s">
        <v>51</v>
      </c>
      <c r="G37" s="9" t="str">
        <f t="shared" si="4"/>
        <v>47415.444</v>
      </c>
      <c r="H37" s="11">
        <f t="shared" si="5"/>
        <v>6343</v>
      </c>
      <c r="I37" s="40" t="s">
        <v>144</v>
      </c>
      <c r="J37" s="41" t="s">
        <v>145</v>
      </c>
      <c r="K37" s="40">
        <v>6343</v>
      </c>
      <c r="L37" s="40" t="s">
        <v>146</v>
      </c>
      <c r="M37" s="41" t="s">
        <v>96</v>
      </c>
      <c r="N37" s="41"/>
      <c r="O37" s="42" t="s">
        <v>147</v>
      </c>
      <c r="P37" s="42" t="s">
        <v>128</v>
      </c>
    </row>
    <row r="38" spans="1:16" ht="12.75" customHeight="1" thickBot="1">
      <c r="A38" s="11" t="str">
        <f t="shared" si="0"/>
        <v> BRNO 30 </v>
      </c>
      <c r="B38" s="10" t="str">
        <f t="shared" si="1"/>
        <v>I</v>
      </c>
      <c r="C38" s="11">
        <f t="shared" si="2"/>
        <v>47415.451999999997</v>
      </c>
      <c r="D38" s="9" t="str">
        <f t="shared" si="3"/>
        <v>vis</v>
      </c>
      <c r="E38" s="39">
        <f>VLOOKUP(C38,Active!C$21:E$973,3,FALSE)</f>
        <v>6343.1968252829547</v>
      </c>
      <c r="F38" s="10" t="s">
        <v>51</v>
      </c>
      <c r="G38" s="9" t="str">
        <f t="shared" si="4"/>
        <v>47415.452</v>
      </c>
      <c r="H38" s="11">
        <f t="shared" si="5"/>
        <v>6343</v>
      </c>
      <c r="I38" s="40" t="s">
        <v>148</v>
      </c>
      <c r="J38" s="41" t="s">
        <v>149</v>
      </c>
      <c r="K38" s="40">
        <v>6343</v>
      </c>
      <c r="L38" s="40" t="s">
        <v>150</v>
      </c>
      <c r="M38" s="41" t="s">
        <v>96</v>
      </c>
      <c r="N38" s="41"/>
      <c r="O38" s="42" t="s">
        <v>106</v>
      </c>
      <c r="P38" s="42" t="s">
        <v>128</v>
      </c>
    </row>
    <row r="39" spans="1:16" ht="12.75" customHeight="1" thickBot="1">
      <c r="A39" s="11" t="str">
        <f t="shared" si="0"/>
        <v> BRNO 31 </v>
      </c>
      <c r="B39" s="10" t="str">
        <f t="shared" si="1"/>
        <v>I</v>
      </c>
      <c r="C39" s="11">
        <f t="shared" si="2"/>
        <v>48151.481</v>
      </c>
      <c r="D39" s="9" t="str">
        <f t="shared" si="3"/>
        <v>vis</v>
      </c>
      <c r="E39" s="39">
        <f>VLOOKUP(C39,Active!C$21:E$973,3,FALSE)</f>
        <v>6583.2013251900225</v>
      </c>
      <c r="F39" s="10" t="s">
        <v>51</v>
      </c>
      <c r="G39" s="9" t="str">
        <f t="shared" si="4"/>
        <v>48151.481</v>
      </c>
      <c r="H39" s="11">
        <f t="shared" si="5"/>
        <v>6583</v>
      </c>
      <c r="I39" s="40" t="s">
        <v>151</v>
      </c>
      <c r="J39" s="41" t="s">
        <v>152</v>
      </c>
      <c r="K39" s="40">
        <v>6583</v>
      </c>
      <c r="L39" s="40" t="s">
        <v>153</v>
      </c>
      <c r="M39" s="41" t="s">
        <v>96</v>
      </c>
      <c r="N39" s="41"/>
      <c r="O39" s="42" t="s">
        <v>102</v>
      </c>
      <c r="P39" s="42" t="s">
        <v>154</v>
      </c>
    </row>
    <row r="40" spans="1:16">
      <c r="B40" s="10"/>
      <c r="F40" s="10"/>
    </row>
    <row r="41" spans="1:16">
      <c r="B41" s="10"/>
      <c r="F41" s="10"/>
    </row>
    <row r="42" spans="1:16">
      <c r="B42" s="10"/>
      <c r="F42" s="10"/>
    </row>
    <row r="43" spans="1:16">
      <c r="B43" s="10"/>
      <c r="F43" s="10"/>
    </row>
    <row r="44" spans="1:16">
      <c r="B44" s="10"/>
      <c r="F44" s="10"/>
    </row>
    <row r="45" spans="1:16">
      <c r="B45" s="10"/>
      <c r="F45" s="10"/>
    </row>
    <row r="46" spans="1:16">
      <c r="B46" s="10"/>
      <c r="F46" s="10"/>
    </row>
    <row r="47" spans="1:16">
      <c r="B47" s="10"/>
      <c r="F47" s="10"/>
    </row>
    <row r="48" spans="1:16">
      <c r="B48" s="10"/>
      <c r="F48" s="10"/>
    </row>
    <row r="49" spans="2:6">
      <c r="B49" s="10"/>
      <c r="F49" s="10"/>
    </row>
    <row r="50" spans="2:6">
      <c r="B50" s="10"/>
      <c r="F50" s="10"/>
    </row>
    <row r="51" spans="2:6">
      <c r="B51" s="10"/>
      <c r="F51" s="10"/>
    </row>
    <row r="52" spans="2:6">
      <c r="B52" s="10"/>
      <c r="F52" s="10"/>
    </row>
    <row r="53" spans="2:6">
      <c r="B53" s="10"/>
      <c r="F53" s="10"/>
    </row>
    <row r="54" spans="2:6">
      <c r="B54" s="10"/>
      <c r="F54" s="10"/>
    </row>
    <row r="55" spans="2:6">
      <c r="B55" s="10"/>
      <c r="F55" s="10"/>
    </row>
    <row r="56" spans="2:6">
      <c r="B56" s="10"/>
      <c r="F56" s="10"/>
    </row>
    <row r="57" spans="2:6">
      <c r="B57" s="10"/>
      <c r="F57" s="10"/>
    </row>
    <row r="58" spans="2:6">
      <c r="B58" s="10"/>
      <c r="F58" s="10"/>
    </row>
    <row r="59" spans="2:6">
      <c r="B59" s="10"/>
      <c r="F59" s="10"/>
    </row>
    <row r="60" spans="2:6">
      <c r="B60" s="10"/>
      <c r="F60" s="10"/>
    </row>
    <row r="61" spans="2:6">
      <c r="B61" s="10"/>
      <c r="F61" s="10"/>
    </row>
    <row r="62" spans="2:6">
      <c r="B62" s="10"/>
      <c r="F62" s="10"/>
    </row>
    <row r="63" spans="2:6">
      <c r="B63" s="10"/>
      <c r="F63" s="10"/>
    </row>
    <row r="64" spans="2:6">
      <c r="B64" s="10"/>
      <c r="F64" s="10"/>
    </row>
    <row r="65" spans="2:6">
      <c r="B65" s="10"/>
      <c r="F65" s="10"/>
    </row>
    <row r="66" spans="2:6">
      <c r="B66" s="10"/>
      <c r="F66" s="10"/>
    </row>
    <row r="67" spans="2:6">
      <c r="B67" s="10"/>
      <c r="F67" s="10"/>
    </row>
    <row r="68" spans="2:6">
      <c r="B68" s="10"/>
      <c r="F68" s="10"/>
    </row>
    <row r="69" spans="2:6">
      <c r="B69" s="10"/>
      <c r="F69" s="10"/>
    </row>
    <row r="70" spans="2:6">
      <c r="B70" s="10"/>
      <c r="F70" s="10"/>
    </row>
    <row r="71" spans="2:6">
      <c r="B71" s="10"/>
      <c r="F71" s="10"/>
    </row>
    <row r="72" spans="2:6">
      <c r="B72" s="10"/>
      <c r="F72" s="10"/>
    </row>
    <row r="73" spans="2:6">
      <c r="B73" s="10"/>
      <c r="F73" s="10"/>
    </row>
    <row r="74" spans="2:6">
      <c r="B74" s="10"/>
      <c r="F74" s="10"/>
    </row>
    <row r="75" spans="2:6">
      <c r="B75" s="10"/>
      <c r="F75" s="10"/>
    </row>
    <row r="76" spans="2:6">
      <c r="B76" s="10"/>
      <c r="F76" s="10"/>
    </row>
    <row r="77" spans="2:6">
      <c r="B77" s="10"/>
      <c r="F77" s="10"/>
    </row>
    <row r="78" spans="2:6">
      <c r="B78" s="10"/>
      <c r="F78" s="10"/>
    </row>
    <row r="79" spans="2:6">
      <c r="B79" s="10"/>
      <c r="F79" s="10"/>
    </row>
    <row r="80" spans="2:6">
      <c r="B80" s="10"/>
      <c r="F80" s="10"/>
    </row>
    <row r="81" spans="2:6">
      <c r="B81" s="10"/>
      <c r="F81" s="10"/>
    </row>
    <row r="82" spans="2:6">
      <c r="B82" s="10"/>
      <c r="F82" s="10"/>
    </row>
    <row r="83" spans="2:6">
      <c r="B83" s="10"/>
      <c r="F83" s="10"/>
    </row>
    <row r="84" spans="2:6">
      <c r="B84" s="10"/>
      <c r="F84" s="10"/>
    </row>
    <row r="85" spans="2:6">
      <c r="B85" s="10"/>
      <c r="F85" s="10"/>
    </row>
    <row r="86" spans="2:6">
      <c r="B86" s="10"/>
      <c r="F86" s="10"/>
    </row>
    <row r="87" spans="2:6">
      <c r="B87" s="10"/>
      <c r="F87" s="10"/>
    </row>
    <row r="88" spans="2:6">
      <c r="B88" s="10"/>
      <c r="F88" s="10"/>
    </row>
    <row r="89" spans="2:6">
      <c r="B89" s="10"/>
      <c r="F89" s="10"/>
    </row>
    <row r="90" spans="2:6">
      <c r="B90" s="10"/>
      <c r="F90" s="10"/>
    </row>
    <row r="91" spans="2:6">
      <c r="B91" s="10"/>
      <c r="F91" s="10"/>
    </row>
    <row r="92" spans="2:6">
      <c r="B92" s="10"/>
      <c r="F92" s="10"/>
    </row>
    <row r="93" spans="2:6">
      <c r="B93" s="10"/>
      <c r="F93" s="10"/>
    </row>
    <row r="94" spans="2:6">
      <c r="B94" s="10"/>
      <c r="F94" s="10"/>
    </row>
    <row r="95" spans="2:6">
      <c r="B95" s="10"/>
      <c r="F95" s="10"/>
    </row>
    <row r="96" spans="2:6">
      <c r="B96" s="10"/>
      <c r="F96" s="10"/>
    </row>
    <row r="97" spans="2:6">
      <c r="B97" s="10"/>
      <c r="F97" s="10"/>
    </row>
    <row r="98" spans="2:6">
      <c r="B98" s="10"/>
      <c r="F98" s="10"/>
    </row>
    <row r="99" spans="2:6">
      <c r="B99" s="10"/>
      <c r="F99" s="10"/>
    </row>
    <row r="100" spans="2:6">
      <c r="B100" s="10"/>
      <c r="F100" s="10"/>
    </row>
    <row r="101" spans="2:6">
      <c r="B101" s="10"/>
      <c r="F101" s="10"/>
    </row>
    <row r="102" spans="2:6">
      <c r="B102" s="10"/>
      <c r="F102" s="10"/>
    </row>
    <row r="103" spans="2:6">
      <c r="B103" s="10"/>
      <c r="F103" s="10"/>
    </row>
    <row r="104" spans="2:6">
      <c r="B104" s="10"/>
      <c r="F104" s="10"/>
    </row>
    <row r="105" spans="2:6">
      <c r="B105" s="10"/>
      <c r="F105" s="10"/>
    </row>
    <row r="106" spans="2:6">
      <c r="B106" s="10"/>
      <c r="F106" s="10"/>
    </row>
    <row r="107" spans="2:6">
      <c r="B107" s="10"/>
      <c r="F107" s="10"/>
    </row>
    <row r="108" spans="2:6">
      <c r="B108" s="10"/>
      <c r="F108" s="10"/>
    </row>
    <row r="109" spans="2:6">
      <c r="B109" s="10"/>
      <c r="F109" s="10"/>
    </row>
    <row r="110" spans="2:6">
      <c r="B110" s="10"/>
      <c r="F110" s="10"/>
    </row>
    <row r="111" spans="2:6">
      <c r="B111" s="10"/>
      <c r="F111" s="10"/>
    </row>
    <row r="112" spans="2:6">
      <c r="B112" s="10"/>
      <c r="F112" s="10"/>
    </row>
    <row r="113" spans="2:6">
      <c r="B113" s="10"/>
      <c r="F113" s="10"/>
    </row>
    <row r="114" spans="2:6">
      <c r="B114" s="10"/>
      <c r="F114" s="10"/>
    </row>
    <row r="115" spans="2:6">
      <c r="B115" s="10"/>
      <c r="F115" s="10"/>
    </row>
    <row r="116" spans="2:6">
      <c r="B116" s="10"/>
      <c r="F116" s="10"/>
    </row>
    <row r="117" spans="2:6">
      <c r="B117" s="10"/>
      <c r="F117" s="10"/>
    </row>
    <row r="118" spans="2:6">
      <c r="B118" s="10"/>
      <c r="F118" s="10"/>
    </row>
    <row r="119" spans="2:6">
      <c r="B119" s="10"/>
      <c r="F119" s="10"/>
    </row>
    <row r="120" spans="2:6">
      <c r="B120" s="10"/>
      <c r="F120" s="10"/>
    </row>
    <row r="121" spans="2:6">
      <c r="B121" s="10"/>
      <c r="F121" s="10"/>
    </row>
    <row r="122" spans="2:6">
      <c r="B122" s="10"/>
      <c r="F122" s="10"/>
    </row>
    <row r="123" spans="2:6">
      <c r="B123" s="10"/>
      <c r="F123" s="10"/>
    </row>
    <row r="124" spans="2:6">
      <c r="B124" s="10"/>
      <c r="F124" s="10"/>
    </row>
    <row r="125" spans="2:6">
      <c r="B125" s="10"/>
      <c r="F125" s="10"/>
    </row>
    <row r="126" spans="2:6">
      <c r="B126" s="10"/>
      <c r="F126" s="10"/>
    </row>
    <row r="127" spans="2:6">
      <c r="B127" s="10"/>
      <c r="F127" s="10"/>
    </row>
    <row r="128" spans="2:6">
      <c r="B128" s="10"/>
      <c r="F128" s="10"/>
    </row>
    <row r="129" spans="2:6">
      <c r="B129" s="10"/>
      <c r="F129" s="10"/>
    </row>
    <row r="130" spans="2:6">
      <c r="B130" s="10"/>
      <c r="F130" s="10"/>
    </row>
    <row r="131" spans="2:6">
      <c r="B131" s="10"/>
      <c r="F131" s="10"/>
    </row>
    <row r="132" spans="2:6">
      <c r="B132" s="10"/>
      <c r="F132" s="10"/>
    </row>
    <row r="133" spans="2:6">
      <c r="B133" s="10"/>
      <c r="F133" s="10"/>
    </row>
    <row r="134" spans="2:6">
      <c r="B134" s="10"/>
      <c r="F134" s="10"/>
    </row>
    <row r="135" spans="2:6">
      <c r="B135" s="10"/>
      <c r="F135" s="10"/>
    </row>
    <row r="136" spans="2:6">
      <c r="B136" s="10"/>
      <c r="F136" s="10"/>
    </row>
    <row r="137" spans="2:6">
      <c r="B137" s="10"/>
      <c r="F137" s="10"/>
    </row>
    <row r="138" spans="2:6">
      <c r="B138" s="10"/>
      <c r="F138" s="10"/>
    </row>
    <row r="139" spans="2:6">
      <c r="B139" s="10"/>
      <c r="F139" s="10"/>
    </row>
    <row r="140" spans="2:6">
      <c r="B140" s="10"/>
      <c r="F140" s="10"/>
    </row>
    <row r="141" spans="2:6">
      <c r="B141" s="10"/>
      <c r="F141" s="10"/>
    </row>
    <row r="142" spans="2:6">
      <c r="B142" s="10"/>
      <c r="F142" s="10"/>
    </row>
    <row r="143" spans="2:6">
      <c r="B143" s="10"/>
      <c r="F143" s="10"/>
    </row>
    <row r="144" spans="2:6">
      <c r="B144" s="10"/>
      <c r="F144" s="10"/>
    </row>
    <row r="145" spans="2:6">
      <c r="B145" s="10"/>
      <c r="F145" s="10"/>
    </row>
    <row r="146" spans="2:6">
      <c r="B146" s="10"/>
      <c r="F146" s="10"/>
    </row>
    <row r="147" spans="2:6">
      <c r="B147" s="10"/>
      <c r="F147" s="10"/>
    </row>
    <row r="148" spans="2:6">
      <c r="B148" s="10"/>
      <c r="F148" s="10"/>
    </row>
    <row r="149" spans="2:6">
      <c r="B149" s="10"/>
      <c r="F149" s="10"/>
    </row>
    <row r="150" spans="2:6">
      <c r="B150" s="10"/>
      <c r="F150" s="10"/>
    </row>
    <row r="151" spans="2:6">
      <c r="B151" s="10"/>
      <c r="F151" s="10"/>
    </row>
    <row r="152" spans="2:6">
      <c r="B152" s="10"/>
      <c r="F152" s="10"/>
    </row>
    <row r="153" spans="2:6">
      <c r="B153" s="10"/>
      <c r="F153" s="10"/>
    </row>
    <row r="154" spans="2:6">
      <c r="B154" s="10"/>
      <c r="F154" s="10"/>
    </row>
    <row r="155" spans="2:6">
      <c r="B155" s="10"/>
      <c r="F155" s="10"/>
    </row>
    <row r="156" spans="2:6">
      <c r="B156" s="10"/>
      <c r="F156" s="10"/>
    </row>
    <row r="157" spans="2:6">
      <c r="B157" s="10"/>
      <c r="F157" s="10"/>
    </row>
    <row r="158" spans="2:6">
      <c r="B158" s="10"/>
      <c r="F158" s="10"/>
    </row>
    <row r="159" spans="2:6">
      <c r="B159" s="10"/>
      <c r="F159" s="10"/>
    </row>
    <row r="160" spans="2:6">
      <c r="B160" s="10"/>
      <c r="F160" s="10"/>
    </row>
    <row r="161" spans="2:6">
      <c r="B161" s="10"/>
      <c r="F161" s="10"/>
    </row>
    <row r="162" spans="2:6">
      <c r="B162" s="10"/>
      <c r="F162" s="10"/>
    </row>
    <row r="163" spans="2:6">
      <c r="B163" s="10"/>
      <c r="F163" s="10"/>
    </row>
    <row r="164" spans="2:6">
      <c r="B164" s="10"/>
      <c r="F164" s="10"/>
    </row>
    <row r="165" spans="2:6">
      <c r="B165" s="10"/>
      <c r="F165" s="10"/>
    </row>
    <row r="166" spans="2:6">
      <c r="B166" s="10"/>
      <c r="F166" s="10"/>
    </row>
    <row r="167" spans="2:6">
      <c r="B167" s="10"/>
      <c r="F167" s="10"/>
    </row>
    <row r="168" spans="2:6">
      <c r="B168" s="10"/>
      <c r="F168" s="10"/>
    </row>
    <row r="169" spans="2:6">
      <c r="B169" s="10"/>
      <c r="F169" s="10"/>
    </row>
    <row r="170" spans="2:6">
      <c r="B170" s="10"/>
      <c r="F170" s="10"/>
    </row>
    <row r="171" spans="2:6">
      <c r="B171" s="10"/>
      <c r="F171" s="10"/>
    </row>
    <row r="172" spans="2:6">
      <c r="B172" s="10"/>
      <c r="F172" s="10"/>
    </row>
    <row r="173" spans="2:6">
      <c r="B173" s="10"/>
      <c r="F173" s="10"/>
    </row>
    <row r="174" spans="2:6">
      <c r="B174" s="10"/>
      <c r="F174" s="10"/>
    </row>
    <row r="175" spans="2:6">
      <c r="B175" s="10"/>
      <c r="F175" s="10"/>
    </row>
    <row r="176" spans="2:6">
      <c r="B176" s="10"/>
      <c r="F176" s="10"/>
    </row>
    <row r="177" spans="2:6">
      <c r="B177" s="10"/>
      <c r="F177" s="10"/>
    </row>
    <row r="178" spans="2:6">
      <c r="B178" s="10"/>
      <c r="F178" s="10"/>
    </row>
    <row r="179" spans="2:6">
      <c r="B179" s="10"/>
      <c r="F179" s="10"/>
    </row>
    <row r="180" spans="2:6">
      <c r="B180" s="10"/>
      <c r="F180" s="10"/>
    </row>
    <row r="181" spans="2:6">
      <c r="B181" s="10"/>
      <c r="F181" s="10"/>
    </row>
    <row r="182" spans="2:6">
      <c r="B182" s="10"/>
      <c r="F182" s="10"/>
    </row>
    <row r="183" spans="2:6">
      <c r="B183" s="10"/>
      <c r="F183" s="10"/>
    </row>
    <row r="184" spans="2:6">
      <c r="B184" s="10"/>
      <c r="F184" s="10"/>
    </row>
    <row r="185" spans="2:6">
      <c r="B185" s="10"/>
      <c r="F185" s="10"/>
    </row>
    <row r="186" spans="2:6">
      <c r="B186" s="10"/>
      <c r="F186" s="10"/>
    </row>
    <row r="187" spans="2:6">
      <c r="B187" s="10"/>
      <c r="F187" s="10"/>
    </row>
    <row r="188" spans="2:6">
      <c r="B188" s="10"/>
      <c r="F188" s="10"/>
    </row>
    <row r="189" spans="2:6">
      <c r="B189" s="10"/>
      <c r="F189" s="10"/>
    </row>
    <row r="190" spans="2:6">
      <c r="B190" s="10"/>
      <c r="F190" s="10"/>
    </row>
    <row r="191" spans="2:6">
      <c r="B191" s="10"/>
      <c r="F191" s="10"/>
    </row>
    <row r="192" spans="2:6">
      <c r="B192" s="10"/>
      <c r="F192" s="10"/>
    </row>
    <row r="193" spans="2:6">
      <c r="B193" s="10"/>
      <c r="F193" s="10"/>
    </row>
    <row r="194" spans="2:6">
      <c r="B194" s="10"/>
      <c r="F194" s="10"/>
    </row>
    <row r="195" spans="2:6">
      <c r="B195" s="10"/>
      <c r="F195" s="10"/>
    </row>
    <row r="196" spans="2:6">
      <c r="B196" s="10"/>
      <c r="F196" s="10"/>
    </row>
    <row r="197" spans="2:6">
      <c r="B197" s="10"/>
      <c r="F197" s="10"/>
    </row>
    <row r="198" spans="2:6">
      <c r="B198" s="10"/>
      <c r="F198" s="10"/>
    </row>
    <row r="199" spans="2:6">
      <c r="B199" s="10"/>
      <c r="F199" s="10"/>
    </row>
    <row r="200" spans="2:6">
      <c r="B200" s="10"/>
      <c r="F200" s="10"/>
    </row>
    <row r="201" spans="2:6">
      <c r="B201" s="10"/>
      <c r="F201" s="10"/>
    </row>
    <row r="202" spans="2:6">
      <c r="B202" s="10"/>
      <c r="F202" s="10"/>
    </row>
    <row r="203" spans="2:6">
      <c r="B203" s="10"/>
      <c r="F203" s="10"/>
    </row>
    <row r="204" spans="2:6">
      <c r="B204" s="10"/>
      <c r="F204" s="10"/>
    </row>
    <row r="205" spans="2:6">
      <c r="B205" s="10"/>
      <c r="F205" s="10"/>
    </row>
    <row r="206" spans="2:6">
      <c r="B206" s="10"/>
      <c r="F206" s="10"/>
    </row>
    <row r="207" spans="2:6">
      <c r="B207" s="10"/>
      <c r="F207" s="10"/>
    </row>
    <row r="208" spans="2:6">
      <c r="B208" s="10"/>
      <c r="F208" s="10"/>
    </row>
    <row r="209" spans="2:6">
      <c r="B209" s="10"/>
      <c r="F209" s="10"/>
    </row>
    <row r="210" spans="2:6">
      <c r="B210" s="10"/>
      <c r="F210" s="10"/>
    </row>
    <row r="211" spans="2:6">
      <c r="B211" s="10"/>
      <c r="F211" s="10"/>
    </row>
    <row r="212" spans="2:6">
      <c r="B212" s="10"/>
      <c r="F212" s="10"/>
    </row>
    <row r="213" spans="2:6">
      <c r="B213" s="10"/>
      <c r="F213" s="10"/>
    </row>
    <row r="214" spans="2:6">
      <c r="B214" s="10"/>
      <c r="F214" s="10"/>
    </row>
    <row r="215" spans="2:6">
      <c r="B215" s="10"/>
      <c r="F215" s="10"/>
    </row>
    <row r="216" spans="2:6">
      <c r="B216" s="10"/>
      <c r="F216" s="10"/>
    </row>
    <row r="217" spans="2:6">
      <c r="B217" s="10"/>
      <c r="F217" s="10"/>
    </row>
    <row r="218" spans="2:6">
      <c r="B218" s="10"/>
      <c r="F218" s="10"/>
    </row>
    <row r="219" spans="2:6">
      <c r="B219" s="10"/>
      <c r="F219" s="10"/>
    </row>
    <row r="220" spans="2:6">
      <c r="B220" s="10"/>
      <c r="F220" s="10"/>
    </row>
    <row r="221" spans="2:6">
      <c r="B221" s="10"/>
      <c r="F221" s="10"/>
    </row>
    <row r="222" spans="2:6">
      <c r="B222" s="10"/>
      <c r="F222" s="10"/>
    </row>
    <row r="223" spans="2:6">
      <c r="B223" s="10"/>
      <c r="F223" s="10"/>
    </row>
    <row r="224" spans="2:6">
      <c r="B224" s="10"/>
      <c r="F224" s="10"/>
    </row>
    <row r="225" spans="2:6">
      <c r="B225" s="10"/>
      <c r="F225" s="10"/>
    </row>
    <row r="226" spans="2:6">
      <c r="B226" s="10"/>
      <c r="F226" s="10"/>
    </row>
    <row r="227" spans="2:6">
      <c r="B227" s="10"/>
      <c r="F227" s="10"/>
    </row>
    <row r="228" spans="2:6">
      <c r="B228" s="10"/>
      <c r="F228" s="10"/>
    </row>
    <row r="229" spans="2:6">
      <c r="B229" s="10"/>
      <c r="F229" s="10"/>
    </row>
    <row r="230" spans="2:6">
      <c r="B230" s="10"/>
      <c r="F230" s="10"/>
    </row>
    <row r="231" spans="2:6">
      <c r="B231" s="10"/>
      <c r="F231" s="10"/>
    </row>
    <row r="232" spans="2:6">
      <c r="B232" s="10"/>
      <c r="F232" s="10"/>
    </row>
    <row r="233" spans="2:6">
      <c r="B233" s="10"/>
      <c r="F233" s="10"/>
    </row>
    <row r="234" spans="2:6">
      <c r="B234" s="10"/>
      <c r="F234" s="10"/>
    </row>
    <row r="235" spans="2:6">
      <c r="B235" s="10"/>
      <c r="F235" s="10"/>
    </row>
    <row r="236" spans="2:6">
      <c r="B236" s="10"/>
      <c r="F236" s="10"/>
    </row>
    <row r="237" spans="2:6">
      <c r="B237" s="10"/>
      <c r="F237" s="10"/>
    </row>
    <row r="238" spans="2:6">
      <c r="B238" s="10"/>
      <c r="F238" s="10"/>
    </row>
    <row r="239" spans="2:6">
      <c r="B239" s="10"/>
      <c r="F239" s="10"/>
    </row>
    <row r="240" spans="2:6">
      <c r="B240" s="10"/>
      <c r="F240" s="10"/>
    </row>
    <row r="241" spans="2:6">
      <c r="B241" s="10"/>
      <c r="F241" s="10"/>
    </row>
    <row r="242" spans="2:6">
      <c r="B242" s="10"/>
      <c r="F242" s="10"/>
    </row>
    <row r="243" spans="2:6">
      <c r="B243" s="10"/>
      <c r="F243" s="10"/>
    </row>
    <row r="244" spans="2:6">
      <c r="B244" s="10"/>
      <c r="F244" s="10"/>
    </row>
    <row r="245" spans="2:6">
      <c r="B245" s="10"/>
      <c r="F245" s="10"/>
    </row>
    <row r="246" spans="2:6">
      <c r="B246" s="10"/>
      <c r="F246" s="10"/>
    </row>
    <row r="247" spans="2:6">
      <c r="B247" s="10"/>
      <c r="F247" s="10"/>
    </row>
    <row r="248" spans="2:6">
      <c r="B248" s="10"/>
      <c r="F248" s="10"/>
    </row>
    <row r="249" spans="2:6">
      <c r="B249" s="10"/>
      <c r="F249" s="10"/>
    </row>
    <row r="250" spans="2:6">
      <c r="B250" s="10"/>
      <c r="F250" s="10"/>
    </row>
    <row r="251" spans="2:6">
      <c r="B251" s="10"/>
      <c r="F251" s="10"/>
    </row>
    <row r="252" spans="2:6">
      <c r="B252" s="10"/>
      <c r="F252" s="10"/>
    </row>
    <row r="253" spans="2:6">
      <c r="B253" s="10"/>
      <c r="F253" s="10"/>
    </row>
    <row r="254" spans="2:6">
      <c r="B254" s="10"/>
      <c r="F254" s="10"/>
    </row>
    <row r="255" spans="2:6">
      <c r="B255" s="10"/>
      <c r="F255" s="10"/>
    </row>
    <row r="256" spans="2:6">
      <c r="B256" s="10"/>
      <c r="F256" s="10"/>
    </row>
    <row r="257" spans="2:6">
      <c r="B257" s="10"/>
      <c r="F257" s="10"/>
    </row>
    <row r="258" spans="2:6">
      <c r="B258" s="10"/>
      <c r="F258" s="10"/>
    </row>
    <row r="259" spans="2:6">
      <c r="B259" s="10"/>
      <c r="F259" s="10"/>
    </row>
    <row r="260" spans="2:6">
      <c r="B260" s="10"/>
      <c r="F260" s="10"/>
    </row>
    <row r="261" spans="2:6">
      <c r="B261" s="10"/>
      <c r="F261" s="10"/>
    </row>
    <row r="262" spans="2:6">
      <c r="B262" s="10"/>
      <c r="F262" s="10"/>
    </row>
    <row r="263" spans="2:6">
      <c r="B263" s="10"/>
      <c r="F263" s="10"/>
    </row>
    <row r="264" spans="2:6">
      <c r="B264" s="10"/>
      <c r="F264" s="10"/>
    </row>
    <row r="265" spans="2:6">
      <c r="B265" s="10"/>
      <c r="F265" s="10"/>
    </row>
    <row r="266" spans="2:6">
      <c r="B266" s="10"/>
      <c r="F266" s="10"/>
    </row>
    <row r="267" spans="2:6">
      <c r="B267" s="10"/>
      <c r="F267" s="10"/>
    </row>
    <row r="268" spans="2:6">
      <c r="B268" s="10"/>
      <c r="F268" s="10"/>
    </row>
    <row r="269" spans="2:6">
      <c r="B269" s="10"/>
      <c r="F269" s="10"/>
    </row>
    <row r="270" spans="2:6">
      <c r="B270" s="10"/>
      <c r="F270" s="10"/>
    </row>
    <row r="271" spans="2:6">
      <c r="B271" s="10"/>
      <c r="F271" s="10"/>
    </row>
    <row r="272" spans="2:6">
      <c r="B272" s="10"/>
      <c r="F272" s="10"/>
    </row>
    <row r="273" spans="2:6">
      <c r="B273" s="10"/>
      <c r="F273" s="10"/>
    </row>
    <row r="274" spans="2:6">
      <c r="B274" s="10"/>
      <c r="F274" s="10"/>
    </row>
    <row r="275" spans="2:6">
      <c r="B275" s="10"/>
      <c r="F275" s="10"/>
    </row>
    <row r="276" spans="2:6">
      <c r="B276" s="10"/>
      <c r="F276" s="10"/>
    </row>
    <row r="277" spans="2:6">
      <c r="B277" s="10"/>
      <c r="F277" s="10"/>
    </row>
    <row r="278" spans="2:6">
      <c r="B278" s="10"/>
      <c r="F278" s="10"/>
    </row>
    <row r="279" spans="2:6">
      <c r="B279" s="10"/>
      <c r="F279" s="10"/>
    </row>
    <row r="280" spans="2:6">
      <c r="B280" s="10"/>
      <c r="F280" s="10"/>
    </row>
    <row r="281" spans="2:6">
      <c r="B281" s="10"/>
      <c r="F281" s="10"/>
    </row>
    <row r="282" spans="2:6">
      <c r="B282" s="10"/>
      <c r="F282" s="10"/>
    </row>
    <row r="283" spans="2:6">
      <c r="B283" s="10"/>
      <c r="F283" s="10"/>
    </row>
    <row r="284" spans="2:6">
      <c r="B284" s="10"/>
      <c r="F284" s="10"/>
    </row>
    <row r="285" spans="2:6">
      <c r="B285" s="10"/>
      <c r="F285" s="10"/>
    </row>
    <row r="286" spans="2:6">
      <c r="B286" s="10"/>
      <c r="F286" s="10"/>
    </row>
    <row r="287" spans="2:6">
      <c r="B287" s="10"/>
      <c r="F287" s="10"/>
    </row>
    <row r="288" spans="2:6">
      <c r="B288" s="10"/>
      <c r="F288" s="10"/>
    </row>
    <row r="289" spans="2:6">
      <c r="B289" s="10"/>
      <c r="F289" s="10"/>
    </row>
    <row r="290" spans="2:6">
      <c r="B290" s="10"/>
      <c r="F290" s="10"/>
    </row>
    <row r="291" spans="2:6">
      <c r="B291" s="10"/>
      <c r="F291" s="10"/>
    </row>
    <row r="292" spans="2:6">
      <c r="B292" s="10"/>
      <c r="F292" s="10"/>
    </row>
    <row r="293" spans="2:6">
      <c r="B293" s="10"/>
      <c r="F293" s="10"/>
    </row>
    <row r="294" spans="2:6">
      <c r="B294" s="10"/>
      <c r="F294" s="10"/>
    </row>
    <row r="295" spans="2:6">
      <c r="B295" s="10"/>
      <c r="F295" s="10"/>
    </row>
    <row r="296" spans="2:6">
      <c r="B296" s="10"/>
      <c r="F296" s="10"/>
    </row>
    <row r="297" spans="2:6">
      <c r="B297" s="10"/>
      <c r="F297" s="10"/>
    </row>
    <row r="298" spans="2:6">
      <c r="B298" s="10"/>
      <c r="F298" s="10"/>
    </row>
    <row r="299" spans="2:6">
      <c r="B299" s="10"/>
      <c r="F299" s="10"/>
    </row>
    <row r="300" spans="2:6">
      <c r="B300" s="10"/>
      <c r="F300" s="10"/>
    </row>
    <row r="301" spans="2:6">
      <c r="B301" s="10"/>
      <c r="F301" s="10"/>
    </row>
    <row r="302" spans="2:6">
      <c r="B302" s="10"/>
      <c r="F302" s="10"/>
    </row>
    <row r="303" spans="2:6">
      <c r="B303" s="10"/>
      <c r="F303" s="10"/>
    </row>
    <row r="304" spans="2:6">
      <c r="B304" s="10"/>
      <c r="F304" s="10"/>
    </row>
    <row r="305" spans="2:6">
      <c r="B305" s="10"/>
      <c r="F305" s="10"/>
    </row>
    <row r="306" spans="2:6">
      <c r="B306" s="10"/>
      <c r="F306" s="10"/>
    </row>
    <row r="307" spans="2:6">
      <c r="B307" s="10"/>
      <c r="F307" s="10"/>
    </row>
    <row r="308" spans="2:6">
      <c r="B308" s="10"/>
      <c r="F308" s="10"/>
    </row>
    <row r="309" spans="2:6">
      <c r="B309" s="10"/>
      <c r="F309" s="10"/>
    </row>
    <row r="310" spans="2:6">
      <c r="B310" s="10"/>
      <c r="F310" s="10"/>
    </row>
    <row r="311" spans="2:6">
      <c r="B311" s="10"/>
      <c r="F311" s="10"/>
    </row>
    <row r="312" spans="2:6">
      <c r="B312" s="10"/>
      <c r="F312" s="10"/>
    </row>
    <row r="313" spans="2:6">
      <c r="B313" s="10"/>
      <c r="F313" s="10"/>
    </row>
    <row r="314" spans="2:6">
      <c r="B314" s="10"/>
      <c r="F314" s="10"/>
    </row>
    <row r="315" spans="2:6">
      <c r="B315" s="10"/>
      <c r="F315" s="10"/>
    </row>
    <row r="316" spans="2:6">
      <c r="B316" s="10"/>
      <c r="F316" s="10"/>
    </row>
    <row r="317" spans="2:6">
      <c r="B317" s="10"/>
      <c r="F317" s="10"/>
    </row>
    <row r="318" spans="2:6">
      <c r="B318" s="10"/>
      <c r="F318" s="10"/>
    </row>
    <row r="319" spans="2:6">
      <c r="B319" s="10"/>
      <c r="F319" s="10"/>
    </row>
    <row r="320" spans="2:6">
      <c r="B320" s="10"/>
      <c r="F320" s="10"/>
    </row>
    <row r="321" spans="2:6">
      <c r="B321" s="10"/>
      <c r="F321" s="10"/>
    </row>
    <row r="322" spans="2:6">
      <c r="B322" s="10"/>
      <c r="F322" s="10"/>
    </row>
    <row r="323" spans="2:6">
      <c r="B323" s="10"/>
      <c r="F323" s="10"/>
    </row>
    <row r="324" spans="2:6">
      <c r="B324" s="10"/>
      <c r="F324" s="10"/>
    </row>
    <row r="325" spans="2:6">
      <c r="B325" s="10"/>
      <c r="F325" s="10"/>
    </row>
    <row r="326" spans="2:6">
      <c r="B326" s="10"/>
      <c r="F326" s="10"/>
    </row>
    <row r="327" spans="2:6">
      <c r="B327" s="10"/>
      <c r="F327" s="10"/>
    </row>
    <row r="328" spans="2:6">
      <c r="B328" s="10"/>
      <c r="F328" s="10"/>
    </row>
    <row r="329" spans="2:6">
      <c r="B329" s="10"/>
      <c r="F329" s="10"/>
    </row>
    <row r="330" spans="2:6">
      <c r="B330" s="10"/>
      <c r="F330" s="10"/>
    </row>
    <row r="331" spans="2:6">
      <c r="B331" s="10"/>
      <c r="F331" s="10"/>
    </row>
    <row r="332" spans="2:6">
      <c r="B332" s="10"/>
      <c r="F332" s="10"/>
    </row>
    <row r="333" spans="2:6">
      <c r="B333" s="10"/>
      <c r="F333" s="10"/>
    </row>
    <row r="334" spans="2:6">
      <c r="B334" s="10"/>
      <c r="F334" s="10"/>
    </row>
    <row r="335" spans="2:6">
      <c r="B335" s="10"/>
      <c r="F335" s="10"/>
    </row>
    <row r="336" spans="2:6">
      <c r="B336" s="10"/>
      <c r="F336" s="10"/>
    </row>
    <row r="337" spans="2:6">
      <c r="B337" s="10"/>
      <c r="F337" s="10"/>
    </row>
    <row r="338" spans="2:6">
      <c r="B338" s="10"/>
      <c r="F338" s="10"/>
    </row>
    <row r="339" spans="2:6">
      <c r="B339" s="10"/>
      <c r="F339" s="10"/>
    </row>
    <row r="340" spans="2:6">
      <c r="B340" s="10"/>
      <c r="F340" s="10"/>
    </row>
    <row r="341" spans="2:6">
      <c r="B341" s="10"/>
      <c r="F341" s="10"/>
    </row>
    <row r="342" spans="2:6">
      <c r="B342" s="10"/>
      <c r="F342" s="10"/>
    </row>
    <row r="343" spans="2:6">
      <c r="B343" s="10"/>
      <c r="F343" s="10"/>
    </row>
    <row r="344" spans="2:6">
      <c r="B344" s="10"/>
      <c r="F344" s="10"/>
    </row>
    <row r="345" spans="2:6">
      <c r="B345" s="10"/>
      <c r="F345" s="10"/>
    </row>
    <row r="346" spans="2:6">
      <c r="B346" s="10"/>
      <c r="F346" s="10"/>
    </row>
    <row r="347" spans="2:6">
      <c r="B347" s="10"/>
      <c r="F347" s="10"/>
    </row>
    <row r="348" spans="2:6">
      <c r="B348" s="10"/>
      <c r="F348" s="10"/>
    </row>
    <row r="349" spans="2:6">
      <c r="B349" s="10"/>
      <c r="F349" s="10"/>
    </row>
    <row r="350" spans="2:6">
      <c r="B350" s="10"/>
      <c r="F350" s="10"/>
    </row>
    <row r="351" spans="2:6">
      <c r="B351" s="10"/>
      <c r="F351" s="10"/>
    </row>
    <row r="352" spans="2:6">
      <c r="B352" s="10"/>
      <c r="F352" s="10"/>
    </row>
    <row r="353" spans="2:6">
      <c r="B353" s="10"/>
      <c r="F353" s="10"/>
    </row>
    <row r="354" spans="2:6">
      <c r="B354" s="10"/>
      <c r="F354" s="10"/>
    </row>
    <row r="355" spans="2:6">
      <c r="B355" s="10"/>
      <c r="F355" s="10"/>
    </row>
    <row r="356" spans="2:6">
      <c r="B356" s="10"/>
      <c r="F356" s="10"/>
    </row>
    <row r="357" spans="2:6">
      <c r="B357" s="10"/>
      <c r="F357" s="10"/>
    </row>
    <row r="358" spans="2:6">
      <c r="B358" s="10"/>
      <c r="F358" s="10"/>
    </row>
    <row r="359" spans="2:6">
      <c r="B359" s="10"/>
      <c r="F359" s="10"/>
    </row>
    <row r="360" spans="2:6">
      <c r="B360" s="10"/>
      <c r="F360" s="10"/>
    </row>
    <row r="361" spans="2:6">
      <c r="B361" s="10"/>
      <c r="F361" s="10"/>
    </row>
    <row r="362" spans="2:6">
      <c r="B362" s="10"/>
      <c r="F362" s="10"/>
    </row>
    <row r="363" spans="2:6">
      <c r="B363" s="10"/>
      <c r="F363" s="10"/>
    </row>
    <row r="364" spans="2:6">
      <c r="B364" s="10"/>
      <c r="F364" s="10"/>
    </row>
    <row r="365" spans="2:6">
      <c r="B365" s="10"/>
      <c r="F365" s="10"/>
    </row>
    <row r="366" spans="2:6">
      <c r="B366" s="10"/>
      <c r="F366" s="10"/>
    </row>
    <row r="367" spans="2:6">
      <c r="B367" s="10"/>
      <c r="F367" s="10"/>
    </row>
    <row r="368" spans="2:6">
      <c r="B368" s="10"/>
      <c r="F368" s="10"/>
    </row>
    <row r="369" spans="2:6">
      <c r="B369" s="10"/>
      <c r="F369" s="10"/>
    </row>
    <row r="370" spans="2:6">
      <c r="B370" s="10"/>
      <c r="F370" s="10"/>
    </row>
    <row r="371" spans="2:6">
      <c r="B371" s="10"/>
      <c r="F371" s="10"/>
    </row>
    <row r="372" spans="2:6">
      <c r="B372" s="10"/>
      <c r="F372" s="10"/>
    </row>
    <row r="373" spans="2:6">
      <c r="B373" s="10"/>
      <c r="F373" s="10"/>
    </row>
    <row r="374" spans="2:6">
      <c r="B374" s="10"/>
      <c r="F374" s="10"/>
    </row>
    <row r="375" spans="2:6">
      <c r="B375" s="10"/>
      <c r="F375" s="10"/>
    </row>
    <row r="376" spans="2:6">
      <c r="B376" s="10"/>
      <c r="F376" s="10"/>
    </row>
    <row r="377" spans="2:6">
      <c r="B377" s="10"/>
      <c r="F377" s="10"/>
    </row>
    <row r="378" spans="2:6">
      <c r="B378" s="10"/>
      <c r="F378" s="10"/>
    </row>
    <row r="379" spans="2:6">
      <c r="B379" s="10"/>
      <c r="F379" s="10"/>
    </row>
    <row r="380" spans="2:6">
      <c r="B380" s="10"/>
      <c r="F380" s="10"/>
    </row>
    <row r="381" spans="2:6">
      <c r="B381" s="10"/>
      <c r="F381" s="10"/>
    </row>
    <row r="382" spans="2:6">
      <c r="B382" s="10"/>
      <c r="F382" s="10"/>
    </row>
    <row r="383" spans="2:6">
      <c r="B383" s="10"/>
      <c r="F383" s="10"/>
    </row>
    <row r="384" spans="2:6">
      <c r="B384" s="10"/>
      <c r="F384" s="10"/>
    </row>
    <row r="385" spans="2:6">
      <c r="B385" s="10"/>
      <c r="F385" s="10"/>
    </row>
    <row r="386" spans="2:6">
      <c r="B386" s="10"/>
      <c r="F386" s="10"/>
    </row>
    <row r="387" spans="2:6">
      <c r="B387" s="10"/>
      <c r="F387" s="10"/>
    </row>
    <row r="388" spans="2:6">
      <c r="B388" s="10"/>
      <c r="F388" s="10"/>
    </row>
    <row r="389" spans="2:6">
      <c r="B389" s="10"/>
      <c r="F389" s="10"/>
    </row>
    <row r="390" spans="2:6">
      <c r="B390" s="10"/>
      <c r="F390" s="10"/>
    </row>
    <row r="391" spans="2:6">
      <c r="B391" s="10"/>
      <c r="F391" s="10"/>
    </row>
    <row r="392" spans="2:6">
      <c r="B392" s="10"/>
      <c r="F392" s="10"/>
    </row>
    <row r="393" spans="2:6">
      <c r="B393" s="10"/>
      <c r="F393" s="10"/>
    </row>
    <row r="394" spans="2:6">
      <c r="B394" s="10"/>
      <c r="F394" s="10"/>
    </row>
    <row r="395" spans="2:6">
      <c r="B395" s="10"/>
      <c r="F395" s="10"/>
    </row>
    <row r="396" spans="2:6">
      <c r="B396" s="10"/>
      <c r="F396" s="10"/>
    </row>
    <row r="397" spans="2:6">
      <c r="B397" s="10"/>
      <c r="F397" s="10"/>
    </row>
    <row r="398" spans="2:6">
      <c r="B398" s="10"/>
      <c r="F398" s="10"/>
    </row>
    <row r="399" spans="2:6">
      <c r="B399" s="10"/>
      <c r="F399" s="10"/>
    </row>
    <row r="400" spans="2:6">
      <c r="B400" s="10"/>
      <c r="F400" s="10"/>
    </row>
    <row r="401" spans="2:6">
      <c r="B401" s="10"/>
      <c r="F401" s="10"/>
    </row>
    <row r="402" spans="2:6">
      <c r="B402" s="10"/>
      <c r="F402" s="10"/>
    </row>
    <row r="403" spans="2:6">
      <c r="B403" s="10"/>
      <c r="F403" s="10"/>
    </row>
    <row r="404" spans="2:6">
      <c r="B404" s="10"/>
      <c r="F404" s="10"/>
    </row>
    <row r="405" spans="2:6">
      <c r="B405" s="10"/>
      <c r="F405" s="10"/>
    </row>
    <row r="406" spans="2:6">
      <c r="B406" s="10"/>
      <c r="F406" s="10"/>
    </row>
    <row r="407" spans="2:6">
      <c r="B407" s="10"/>
      <c r="F407" s="10"/>
    </row>
    <row r="408" spans="2:6">
      <c r="B408" s="10"/>
      <c r="F408" s="10"/>
    </row>
    <row r="409" spans="2:6">
      <c r="B409" s="10"/>
      <c r="F409" s="10"/>
    </row>
    <row r="410" spans="2:6">
      <c r="B410" s="10"/>
      <c r="F410" s="10"/>
    </row>
    <row r="411" spans="2:6">
      <c r="B411" s="10"/>
      <c r="F411" s="10"/>
    </row>
    <row r="412" spans="2:6">
      <c r="B412" s="10"/>
      <c r="F412" s="10"/>
    </row>
    <row r="413" spans="2:6">
      <c r="B413" s="10"/>
      <c r="F413" s="10"/>
    </row>
    <row r="414" spans="2:6">
      <c r="B414" s="10"/>
      <c r="F414" s="10"/>
    </row>
    <row r="415" spans="2:6">
      <c r="B415" s="10"/>
      <c r="F415" s="10"/>
    </row>
    <row r="416" spans="2: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2024-01-19T04:32:07Z</dcterms:modified>
</cp:coreProperties>
</file>