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2957B3F-BF0B-4BA6-8BA7-A8300DF4E16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4" i="1" l="1"/>
  <c r="G11" i="1"/>
  <c r="F11" i="1"/>
  <c r="E14" i="1"/>
  <c r="E15" i="1" s="1"/>
  <c r="C17" i="1"/>
  <c r="Q23" i="1"/>
  <c r="Q22" i="1"/>
  <c r="C21" i="1"/>
  <c r="E21" i="1"/>
  <c r="F21" i="1"/>
  <c r="C7" i="1"/>
  <c r="C8" i="1"/>
  <c r="E22" i="1"/>
  <c r="F22" i="1"/>
  <c r="G21" i="1"/>
  <c r="H21" i="1"/>
  <c r="E24" i="1"/>
  <c r="F24" i="1"/>
  <c r="G24" i="1"/>
  <c r="I24" i="1"/>
  <c r="Q21" i="1"/>
  <c r="G22" i="1"/>
  <c r="E23" i="1"/>
  <c r="F23" i="1"/>
  <c r="G23" i="1"/>
  <c r="I23" i="1"/>
  <c r="I22" i="1"/>
  <c r="C12" i="1"/>
  <c r="C16" i="1" l="1"/>
  <c r="D18" i="1" s="1"/>
  <c r="C11" i="1"/>
  <c r="O24" i="1" l="1"/>
  <c r="O23" i="1"/>
  <c r="C15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<sst xmlns="http://schemas.openxmlformats.org/spreadsheetml/2006/main" count="54" uniqueCount="49">
  <si>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</si>
  <si>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</si>
  <si>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</si>
  <si>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</si>
  <si>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</si>
  <si>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</si>
  <si>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</si>
  <si>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</si>
  <si>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</si>
  <si>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</si>
  <si>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</si>
  <si>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</si>
  <si>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</si>
  <si>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</si>
  <si>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</si>
  <si>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</si>
  <si>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</si>
  <si>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</si>
  <si>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</si>
  <si>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</si>
  <si>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</si>
  <si>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</si>
  <si>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</si>
  <si>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</si>
  <si>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</si>
  <si>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</si>
  <si>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</si>
  <si>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</si>
  <si>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</si>
  <si>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</si>
  <si>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</si>
  <si>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</si>
  <si>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</si>
  <si>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</si>
  <si>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</si>
  <si>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</si>
  <si>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</si>
  <si>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</si>
  <si>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LY Cas / na</t>
  </si>
  <si>
    <t>EA</t>
  </si>
  <si>
    <t>Cas_LY.xls</t>
  </si>
  <si>
    <t>IBVS 5871</t>
  </si>
  <si>
    <t>I</t>
  </si>
  <si>
    <t>GCVS</t>
  </si>
  <si>
    <t>IBVS 5920</t>
  </si>
  <si>
    <t>Add cycle</t>
  </si>
  <si>
    <t>Old Cycle</t>
  </si>
  <si>
    <t>IBVS 6011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</si>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</sst>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LY Cas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7542</c:v>
                </c:pt>
                <c:pt idx="2">
                  <c:v>7725</c:v>
                </c:pt>
                <c:pt idx="3">
                  <c:v>8231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FD-4E7C-88B9-D2C0897CC9F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7542</c:v>
                </c:pt>
                <c:pt idx="2">
                  <c:v>7725</c:v>
                </c:pt>
                <c:pt idx="3">
                  <c:v>8231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0.11239599999680649</c:v>
                </c:pt>
                <c:pt idx="2">
                  <c:v>0.12480000000505242</c:v>
                </c:pt>
                <c:pt idx="3">
                  <c:v>0.12832799999887357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FD-4E7C-88B9-D2C0897CC9F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7542</c:v>
                </c:pt>
                <c:pt idx="2">
                  <c:v>7725</c:v>
                </c:pt>
                <c:pt idx="3">
                  <c:v>8231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FD-4E7C-88B9-D2C0897CC9F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7542</c:v>
                </c:pt>
                <c:pt idx="2">
                  <c:v>7725</c:v>
                </c:pt>
                <c:pt idx="3">
                  <c:v>8231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FD-4E7C-88B9-D2C0897CC9F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7542</c:v>
                </c:pt>
                <c:pt idx="2">
                  <c:v>7725</c:v>
                </c:pt>
                <c:pt idx="3">
                  <c:v>8231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FD-4E7C-88B9-D2C0897CC9F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7542</c:v>
                </c:pt>
                <c:pt idx="2">
                  <c:v>7725</c:v>
                </c:pt>
                <c:pt idx="3">
                  <c:v>8231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FD-4E7C-88B9-D2C0897CC9F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7542</c:v>
                </c:pt>
                <c:pt idx="2">
                  <c:v>7725</c:v>
                </c:pt>
                <c:pt idx="3">
                  <c:v>8231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FD-4E7C-88B9-D2C0897CC9F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7542</c:v>
                </c:pt>
                <c:pt idx="2">
                  <c:v>7725</c:v>
                </c:pt>
                <c:pt idx="3">
                  <c:v>8231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-3.2222394619401934E-2</c:v>
                </c:pt>
                <c:pt idx="1">
                  <c:v>0.11612409906789539</c:v>
                </c:pt>
                <c:pt idx="2">
                  <c:v>0.11972359632920213</c:v>
                </c:pt>
                <c:pt idx="3">
                  <c:v>0.12967630460363497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FD-4E7C-88B9-D2C0897CC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632384"/>
        <c:axId val="1"/>
      </c:scatterChart>
      <c:valAx>
        <c:axId val="521632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632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09774436090225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9525</xdr:rowOff>
    </xdr:from>
    <xdr:to>
      <xdr:col>16</xdr:col>
      <xdr:colOff>133350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CB68973-E1CC-FA7A-22FA-5113CD2A5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38</v>
      </c>
      <c r="F1">
        <v>43695.462</v>
      </c>
      <c r="G1">
        <v>1.4764120000000001</v>
      </c>
      <c r="H1" t="s">
        <v>39</v>
      </c>
      <c r="I1" t="s">
        <v>40</v>
      </c>
    </row>
    <row r="2" spans="1:9" x14ac:dyDescent="0.2">
      <c r="A2" t="s">
        <v>24</v>
      </c>
      <c r="B2" t="s">
        <v>39</v>
      </c>
      <c r="C2" s="3"/>
      <c r="D2" s="3"/>
      <c r="E2" t="s">
        <v>40</v>
      </c>
    </row>
    <row r="3" spans="1:9" ht="13.5" thickBot="1" x14ac:dyDescent="0.25"/>
    <row r="4" spans="1:9" ht="14.25" thickTop="1" thickBot="1" x14ac:dyDescent="0.25">
      <c r="A4" s="5" t="s">
        <v>0</v>
      </c>
      <c r="C4" s="8">
        <v>43695.462</v>
      </c>
      <c r="D4" s="9">
        <v>1.4764120000000001</v>
      </c>
    </row>
    <row r="6" spans="1:9" x14ac:dyDescent="0.2">
      <c r="A6" s="5" t="s">
        <v>1</v>
      </c>
    </row>
    <row r="7" spans="1:9" x14ac:dyDescent="0.2">
      <c r="A7" t="s">
        <v>2</v>
      </c>
      <c r="C7">
        <f>+C4</f>
        <v>43695.462</v>
      </c>
    </row>
    <row r="8" spans="1:9" x14ac:dyDescent="0.2">
      <c r="A8" t="s">
        <v>3</v>
      </c>
      <c r="C8">
        <f>+D4</f>
        <v>1.4764120000000001</v>
      </c>
    </row>
    <row r="9" spans="1:9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9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9" x14ac:dyDescent="0.2">
      <c r="A11" s="12" t="s">
        <v>16</v>
      </c>
      <c r="B11" s="12"/>
      <c r="C11" s="24">
        <f ca="1">INTERCEPT(INDIRECT($G$11):G992,INDIRECT($F$11):F992)</f>
        <v>-3.2222394619401934E-2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9" x14ac:dyDescent="0.2">
      <c r="A12" s="12" t="s">
        <v>17</v>
      </c>
      <c r="B12" s="12"/>
      <c r="C12" s="24">
        <f ca="1">SLOPE(INDIRECT($G$11):G992,INDIRECT($F$11):F992)</f>
        <v>1.9669383941566868E-5</v>
      </c>
      <c r="D12" s="3"/>
      <c r="E12" s="12"/>
    </row>
    <row r="13" spans="1:9" x14ac:dyDescent="0.2">
      <c r="A13" s="12" t="s">
        <v>19</v>
      </c>
      <c r="B13" s="12"/>
      <c r="C13" s="3" t="s">
        <v>14</v>
      </c>
      <c r="D13" s="16" t="s">
        <v>45</v>
      </c>
      <c r="E13" s="13">
        <v>1</v>
      </c>
    </row>
    <row r="14" spans="1:9" x14ac:dyDescent="0.2">
      <c r="A14" s="12"/>
      <c r="B14" s="12"/>
      <c r="C14" s="12"/>
      <c r="D14" s="16" t="s">
        <v>33</v>
      </c>
      <c r="E14" s="17">
        <f ca="1">NOW()+15018.5+$C$9/24</f>
        <v>60328.750240856476</v>
      </c>
    </row>
    <row r="15" spans="1:9" x14ac:dyDescent="0.2">
      <c r="A15" s="14" t="s">
        <v>18</v>
      </c>
      <c r="B15" s="12"/>
      <c r="C15" s="15">
        <f ca="1">(C7+C11)+(C8+C12)*INT(MAX(F21:F3533))</f>
        <v>55847.938848304606</v>
      </c>
      <c r="D15" s="16" t="s">
        <v>46</v>
      </c>
      <c r="E15" s="17">
        <f ca="1">ROUND(2*(E14-$C$7)/$C$8,0)/2+E13</f>
        <v>11267</v>
      </c>
    </row>
    <row r="16" spans="1:9" x14ac:dyDescent="0.2">
      <c r="A16" s="18" t="s">
        <v>4</v>
      </c>
      <c r="B16" s="12"/>
      <c r="C16" s="19">
        <f ca="1">+C8+C12</f>
        <v>1.4764316693839417</v>
      </c>
      <c r="D16" s="16" t="s">
        <v>34</v>
      </c>
      <c r="E16" s="26">
        <f ca="1">ROUND(2*(E14-$C$15)/$C$16,0)/2+E13</f>
        <v>3036</v>
      </c>
    </row>
    <row r="17" spans="1:17" ht="13.5" thickBot="1" x14ac:dyDescent="0.25">
      <c r="A17" s="16" t="s">
        <v>30</v>
      </c>
      <c r="B17" s="12"/>
      <c r="C17" s="12">
        <f>COUNT(C21:C2191)</f>
        <v>4</v>
      </c>
      <c r="D17" s="16" t="s">
        <v>35</v>
      </c>
      <c r="E17" s="20">
        <f ca="1">+$C$15+$C$16*E16-15018.5-$C$9/24</f>
        <v>45312.281229887587</v>
      </c>
    </row>
    <row r="18" spans="1:17" ht="14.25" thickTop="1" thickBot="1" x14ac:dyDescent="0.25">
      <c r="A18" s="18" t="s">
        <v>5</v>
      </c>
      <c r="B18" s="12"/>
      <c r="C18" s="21">
        <f ca="1">+C15</f>
        <v>55847.938848304606</v>
      </c>
      <c r="D18" s="22">
        <f ca="1">+C16</f>
        <v>1.4764316693839417</v>
      </c>
      <c r="E18" s="23" t="s">
        <v>36</v>
      </c>
    </row>
    <row r="19" spans="1:17" ht="13.5" thickTop="1" x14ac:dyDescent="0.2">
      <c r="A19" s="27" t="s">
        <v>37</v>
      </c>
      <c r="E19" s="28">
        <v>22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29</v>
      </c>
      <c r="J20" s="7" t="s">
        <v>48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f>+C4</f>
        <v>43695.462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-3.2222394619401934E-2</v>
      </c>
      <c r="Q21" s="2">
        <f>+C21-15018.5</f>
        <v>28676.962</v>
      </c>
    </row>
    <row r="22" spans="1:17" x14ac:dyDescent="0.2">
      <c r="A22" s="29" t="s">
        <v>41</v>
      </c>
      <c r="B22" s="30" t="s">
        <v>42</v>
      </c>
      <c r="C22" s="29">
        <v>54830.673699999999</v>
      </c>
      <c r="D22" s="29">
        <v>5.0000000000000001E-4</v>
      </c>
      <c r="E22">
        <f>+(C22-C$7)/C$8</f>
        <v>7542.0761278017244</v>
      </c>
      <c r="F22">
        <f>ROUND(2*E22,0)/2</f>
        <v>7542</v>
      </c>
      <c r="G22">
        <f>+C22-(C$7+F22*C$8)</f>
        <v>0.11239599999680649</v>
      </c>
      <c r="I22">
        <f>+G22</f>
        <v>0.11239599999680649</v>
      </c>
      <c r="O22">
        <f ca="1">+C$11+C$12*$F22</f>
        <v>0.11612409906789539</v>
      </c>
      <c r="Q22" s="2">
        <f>+C22-15018.5</f>
        <v>39812.173699999999</v>
      </c>
    </row>
    <row r="23" spans="1:17" x14ac:dyDescent="0.2">
      <c r="A23" s="31" t="s">
        <v>44</v>
      </c>
      <c r="B23" s="32" t="s">
        <v>42</v>
      </c>
      <c r="C23" s="31">
        <v>55100.869500000001</v>
      </c>
      <c r="D23" s="31">
        <v>8.0000000000000004E-4</v>
      </c>
      <c r="E23">
        <f>+(C23-C$7)/C$8</f>
        <v>7725.0845292506428</v>
      </c>
      <c r="F23">
        <f>ROUND(2*E23,0)/2</f>
        <v>7725</v>
      </c>
      <c r="G23">
        <f>+C23-(C$7+F23*C$8)</f>
        <v>0.12480000000505242</v>
      </c>
      <c r="I23">
        <f>+G23</f>
        <v>0.12480000000505242</v>
      </c>
      <c r="O23">
        <f ca="1">+C$11+C$12*$F23</f>
        <v>0.11972359632920213</v>
      </c>
      <c r="Q23" s="2">
        <f>+C23-15018.5</f>
        <v>40082.369500000001</v>
      </c>
    </row>
    <row r="24" spans="1:17" x14ac:dyDescent="0.2">
      <c r="A24" s="33" t="s">
        <v>47</v>
      </c>
      <c r="B24" s="34" t="s">
        <v>42</v>
      </c>
      <c r="C24" s="33">
        <v>55847.9375</v>
      </c>
      <c r="D24" s="33">
        <v>8.0000000000000004E-4</v>
      </c>
      <c r="E24">
        <f>+(C24-C$7)/C$8</f>
        <v>8231.0869188275356</v>
      </c>
      <c r="F24">
        <f>ROUND(2*E24,0)/2</f>
        <v>8231</v>
      </c>
      <c r="G24">
        <f>+C24-(C$7+F24*C$8)</f>
        <v>0.12832799999887357</v>
      </c>
      <c r="I24">
        <f>+G24</f>
        <v>0.12832799999887357</v>
      </c>
      <c r="O24">
        <f ca="1">+C$11+C$12*$F24</f>
        <v>0.12967630460363497</v>
      </c>
      <c r="Q24" s="2">
        <f>+C24-15018.5</f>
        <v>40829.4375</v>
      </c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2024-01-19T05:00:20Z</dcterms:modified>
</cp:coreProperties>
</file>