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0A3174A-CFD5-404E-A08B-3E74749F62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7" i="1" l="1"/>
  <c r="Q98" i="1"/>
  <c r="A11" i="2"/>
  <c r="B11" i="2"/>
  <c r="D11" i="2"/>
  <c r="G11" i="2"/>
  <c r="C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B19" i="2"/>
  <c r="D19" i="2"/>
  <c r="G19" i="2"/>
  <c r="C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C25" i="2"/>
  <c r="D25" i="2"/>
  <c r="G25" i="2"/>
  <c r="H25" i="2"/>
  <c r="B25" i="2"/>
  <c r="A26" i="2"/>
  <c r="B26" i="2"/>
  <c r="C26" i="2"/>
  <c r="D26" i="2"/>
  <c r="G26" i="2"/>
  <c r="H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B39" i="2"/>
  <c r="F39" i="2"/>
  <c r="D39" i="2"/>
  <c r="G39" i="2"/>
  <c r="C39" i="2"/>
  <c r="H39" i="2"/>
  <c r="A40" i="2"/>
  <c r="B40" i="2"/>
  <c r="F40" i="2"/>
  <c r="D40" i="2"/>
  <c r="G40" i="2"/>
  <c r="C40" i="2"/>
  <c r="H40" i="2"/>
  <c r="A41" i="2"/>
  <c r="B41" i="2"/>
  <c r="F41" i="2"/>
  <c r="D41" i="2"/>
  <c r="G41" i="2"/>
  <c r="C41" i="2"/>
  <c r="H41" i="2"/>
  <c r="A42" i="2"/>
  <c r="B42" i="2"/>
  <c r="F42" i="2"/>
  <c r="D42" i="2"/>
  <c r="G42" i="2"/>
  <c r="C42" i="2"/>
  <c r="H42" i="2"/>
  <c r="A43" i="2"/>
  <c r="B43" i="2"/>
  <c r="F43" i="2"/>
  <c r="D43" i="2"/>
  <c r="G43" i="2"/>
  <c r="C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B78" i="2"/>
  <c r="C78" i="2"/>
  <c r="D78" i="2"/>
  <c r="G78" i="2"/>
  <c r="H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D84" i="2"/>
  <c r="G84" i="2"/>
  <c r="C84" i="2"/>
  <c r="E84" i="2"/>
  <c r="H84" i="2"/>
  <c r="B84" i="2"/>
  <c r="C7" i="1"/>
  <c r="C8" i="1"/>
  <c r="C9" i="1"/>
  <c r="D9" i="1"/>
  <c r="F16" i="1"/>
  <c r="F17" i="1" s="1"/>
  <c r="C17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53" i="1"/>
  <c r="F53" i="1"/>
  <c r="G53" i="1"/>
  <c r="I53" i="1"/>
  <c r="Q53" i="1"/>
  <c r="E54" i="1"/>
  <c r="F54" i="1"/>
  <c r="Q54" i="1"/>
  <c r="Q55" i="1"/>
  <c r="E56" i="1"/>
  <c r="F56" i="1"/>
  <c r="G56" i="1"/>
  <c r="I56" i="1"/>
  <c r="Q56" i="1"/>
  <c r="E57" i="1"/>
  <c r="F57" i="1"/>
  <c r="G57" i="1"/>
  <c r="I57" i="1"/>
  <c r="Q57" i="1"/>
  <c r="Q58" i="1"/>
  <c r="E59" i="1"/>
  <c r="F59" i="1"/>
  <c r="Q59" i="1"/>
  <c r="E60" i="1"/>
  <c r="F60" i="1"/>
  <c r="G60" i="1"/>
  <c r="I60" i="1"/>
  <c r="Q60" i="1"/>
  <c r="Q61" i="1"/>
  <c r="E62" i="1"/>
  <c r="F62" i="1"/>
  <c r="Q62" i="1"/>
  <c r="Q63" i="1"/>
  <c r="Q64" i="1"/>
  <c r="E65" i="1"/>
  <c r="F65" i="1"/>
  <c r="Q65" i="1"/>
  <c r="E66" i="1"/>
  <c r="F66" i="1"/>
  <c r="G66" i="1"/>
  <c r="I66" i="1"/>
  <c r="Q66" i="1"/>
  <c r="Q67" i="1"/>
  <c r="E68" i="1"/>
  <c r="F68" i="1"/>
  <c r="Q68" i="1"/>
  <c r="E69" i="1"/>
  <c r="F69" i="1"/>
  <c r="G69" i="1"/>
  <c r="J69" i="1"/>
  <c r="Q69" i="1"/>
  <c r="E70" i="1"/>
  <c r="F70" i="1"/>
  <c r="Q70" i="1"/>
  <c r="Q71" i="1"/>
  <c r="E72" i="1"/>
  <c r="F72" i="1"/>
  <c r="G72" i="1"/>
  <c r="I72" i="1"/>
  <c r="Q72" i="1"/>
  <c r="E73" i="1"/>
  <c r="E26" i="2"/>
  <c r="Q73" i="1"/>
  <c r="Q74" i="1"/>
  <c r="E75" i="1"/>
  <c r="F75" i="1"/>
  <c r="Q75" i="1"/>
  <c r="E76" i="1"/>
  <c r="F76" i="1"/>
  <c r="G76" i="1"/>
  <c r="J76" i="1"/>
  <c r="Q76" i="1"/>
  <c r="E77" i="1"/>
  <c r="F77" i="1"/>
  <c r="G77" i="1"/>
  <c r="J77" i="1"/>
  <c r="Q77" i="1"/>
  <c r="Q78" i="1"/>
  <c r="E79" i="1"/>
  <c r="F79" i="1"/>
  <c r="Q79" i="1"/>
  <c r="E80" i="1"/>
  <c r="F80" i="1"/>
  <c r="G80" i="1"/>
  <c r="J80" i="1"/>
  <c r="Q80" i="1"/>
  <c r="E81" i="1"/>
  <c r="E34" i="2"/>
  <c r="Q81" i="1"/>
  <c r="Q82" i="1"/>
  <c r="E83" i="1"/>
  <c r="F83" i="1"/>
  <c r="Q83" i="1"/>
  <c r="E84" i="1"/>
  <c r="F84" i="1"/>
  <c r="G84" i="1"/>
  <c r="J84" i="1"/>
  <c r="Q84" i="1"/>
  <c r="E85" i="1"/>
  <c r="F85" i="1"/>
  <c r="Q85" i="1"/>
  <c r="E86" i="1"/>
  <c r="F86" i="1"/>
  <c r="Q86" i="1"/>
  <c r="E87" i="1"/>
  <c r="F87" i="1"/>
  <c r="Q87" i="1"/>
  <c r="E88" i="1"/>
  <c r="F88" i="1"/>
  <c r="Q88" i="1"/>
  <c r="E89" i="1"/>
  <c r="F89" i="1"/>
  <c r="Q89" i="1"/>
  <c r="E90" i="1"/>
  <c r="F90" i="1"/>
  <c r="Q90" i="1"/>
  <c r="E91" i="1"/>
  <c r="F91" i="1"/>
  <c r="Q91" i="1"/>
  <c r="E92" i="1"/>
  <c r="F92" i="1"/>
  <c r="Q92" i="1"/>
  <c r="E93" i="1"/>
  <c r="F93" i="1"/>
  <c r="Q93" i="1"/>
  <c r="E94" i="1"/>
  <c r="F94" i="1"/>
  <c r="Q94" i="1"/>
  <c r="E95" i="1"/>
  <c r="F95" i="1"/>
  <c r="Q95" i="1"/>
  <c r="E96" i="1"/>
  <c r="F96" i="1"/>
  <c r="Q96" i="1"/>
  <c r="E27" i="2"/>
  <c r="E22" i="2"/>
  <c r="E67" i="1"/>
  <c r="F67" i="1"/>
  <c r="E59" i="2"/>
  <c r="E29" i="2"/>
  <c r="E20" i="2"/>
  <c r="E42" i="2"/>
  <c r="E17" i="2"/>
  <c r="G83" i="1"/>
  <c r="I83" i="1"/>
  <c r="E82" i="1"/>
  <c r="F82" i="1"/>
  <c r="G82" i="1"/>
  <c r="I82" i="1"/>
  <c r="G79" i="1"/>
  <c r="J79" i="1"/>
  <c r="E78" i="1"/>
  <c r="F78" i="1"/>
  <c r="G78" i="1"/>
  <c r="J78" i="1"/>
  <c r="G75" i="1"/>
  <c r="J75" i="1"/>
  <c r="E74" i="1"/>
  <c r="F74" i="1"/>
  <c r="G74" i="1"/>
  <c r="J74" i="1"/>
  <c r="G68" i="1"/>
  <c r="I68" i="1"/>
  <c r="G65" i="1"/>
  <c r="I65" i="1"/>
  <c r="E64" i="1"/>
  <c r="F64" i="1"/>
  <c r="G64" i="1"/>
  <c r="I64" i="1"/>
  <c r="E61" i="1"/>
  <c r="F61" i="1"/>
  <c r="G61" i="1"/>
  <c r="I61" i="1"/>
  <c r="E58" i="1"/>
  <c r="F58" i="1"/>
  <c r="G58" i="1"/>
  <c r="I58" i="1"/>
  <c r="E78" i="2"/>
  <c r="E77" i="2"/>
  <c r="E40" i="2"/>
  <c r="E37" i="2"/>
  <c r="E13" i="2"/>
  <c r="E15" i="2"/>
  <c r="E71" i="1"/>
  <c r="F71" i="1"/>
  <c r="G71" i="1"/>
  <c r="I71" i="1"/>
  <c r="G62" i="1"/>
  <c r="I62" i="1"/>
  <c r="G59" i="1"/>
  <c r="I59" i="1"/>
  <c r="E55" i="1"/>
  <c r="F55" i="1"/>
  <c r="G55" i="1"/>
  <c r="I55" i="1"/>
  <c r="E82" i="2"/>
  <c r="E45" i="2"/>
  <c r="E43" i="2"/>
  <c r="E32" i="2"/>
  <c r="E30" i="2"/>
  <c r="E18" i="2"/>
  <c r="E38" i="2"/>
  <c r="E28" i="2"/>
  <c r="E23" i="2"/>
  <c r="E16" i="2"/>
  <c r="E79" i="2"/>
  <c r="E72" i="2"/>
  <c r="E68" i="2"/>
  <c r="E64" i="2"/>
  <c r="E56" i="2"/>
  <c r="E52" i="2"/>
  <c r="E48" i="2"/>
  <c r="E41" i="2"/>
  <c r="E36" i="2"/>
  <c r="E25" i="2"/>
  <c r="E12" i="2"/>
  <c r="E97" i="1"/>
  <c r="F97" i="1"/>
  <c r="G97" i="1"/>
  <c r="K97" i="1"/>
  <c r="G87" i="1"/>
  <c r="I87" i="1"/>
  <c r="G91" i="1"/>
  <c r="J91" i="1"/>
  <c r="G95" i="1"/>
  <c r="K95" i="1"/>
  <c r="E37" i="1"/>
  <c r="F37" i="1"/>
  <c r="G48" i="1"/>
  <c r="I48" i="1"/>
  <c r="G52" i="1"/>
  <c r="I52" i="1"/>
  <c r="G88" i="1"/>
  <c r="I88" i="1"/>
  <c r="G92" i="1"/>
  <c r="J92" i="1"/>
  <c r="G96" i="1"/>
  <c r="J96" i="1"/>
  <c r="E98" i="1"/>
  <c r="F98" i="1"/>
  <c r="G85" i="1"/>
  <c r="I85" i="1"/>
  <c r="G89" i="1"/>
  <c r="I89" i="1"/>
  <c r="G93" i="1"/>
  <c r="K93" i="1"/>
  <c r="E21" i="1"/>
  <c r="F21" i="1"/>
  <c r="G21" i="1"/>
  <c r="H21" i="1"/>
  <c r="E22" i="1"/>
  <c r="F22" i="1"/>
  <c r="E23" i="1"/>
  <c r="F23" i="1"/>
  <c r="E24" i="1"/>
  <c r="F24" i="1"/>
  <c r="G24" i="1"/>
  <c r="H24" i="1"/>
  <c r="E25" i="1"/>
  <c r="F25" i="1"/>
  <c r="E26" i="1"/>
  <c r="F26" i="1"/>
  <c r="E27" i="1"/>
  <c r="F27" i="1"/>
  <c r="E28" i="1"/>
  <c r="F28" i="1"/>
  <c r="G28" i="1"/>
  <c r="H28" i="1"/>
  <c r="E29" i="1"/>
  <c r="F29" i="1"/>
  <c r="G29" i="1"/>
  <c r="H29" i="1"/>
  <c r="E30" i="1"/>
  <c r="F30" i="1"/>
  <c r="G30" i="1"/>
  <c r="I30" i="1"/>
  <c r="E31" i="1"/>
  <c r="F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E36" i="1"/>
  <c r="F36" i="1"/>
  <c r="G36" i="1"/>
  <c r="H36" i="1"/>
  <c r="E38" i="1"/>
  <c r="F38" i="1"/>
  <c r="G38" i="1"/>
  <c r="I38" i="1"/>
  <c r="E39" i="1"/>
  <c r="F39" i="1"/>
  <c r="E40" i="1"/>
  <c r="F40" i="1"/>
  <c r="G40" i="1"/>
  <c r="I40" i="1"/>
  <c r="E41" i="1"/>
  <c r="F41" i="1"/>
  <c r="E42" i="1"/>
  <c r="F42" i="1"/>
  <c r="G42" i="1"/>
  <c r="H42" i="1"/>
  <c r="E43" i="1"/>
  <c r="F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23" i="1"/>
  <c r="H23" i="1"/>
  <c r="G25" i="1"/>
  <c r="H25" i="1"/>
  <c r="G27" i="1"/>
  <c r="H27" i="1"/>
  <c r="G31" i="1"/>
  <c r="H31" i="1"/>
  <c r="G35" i="1"/>
  <c r="H35" i="1"/>
  <c r="G37" i="1"/>
  <c r="I37" i="1"/>
  <c r="G39" i="1"/>
  <c r="I39" i="1"/>
  <c r="G41" i="1"/>
  <c r="I41" i="1"/>
  <c r="G43" i="1"/>
  <c r="I43" i="1"/>
  <c r="G98" i="1"/>
  <c r="I98" i="1"/>
  <c r="G86" i="1"/>
  <c r="I86" i="1"/>
  <c r="G90" i="1"/>
  <c r="K90" i="1"/>
  <c r="G94" i="1"/>
  <c r="K94" i="1"/>
  <c r="E44" i="2"/>
  <c r="E33" i="2"/>
  <c r="E31" i="2"/>
  <c r="E21" i="2"/>
  <c r="E19" i="2"/>
  <c r="E83" i="2"/>
  <c r="F81" i="1"/>
  <c r="G81" i="1"/>
  <c r="J81" i="1"/>
  <c r="F73" i="1"/>
  <c r="G73" i="1"/>
  <c r="I73" i="1"/>
  <c r="G70" i="1"/>
  <c r="I70" i="1"/>
  <c r="G67" i="1"/>
  <c r="I67" i="1"/>
  <c r="E63" i="1"/>
  <c r="G54" i="1"/>
  <c r="I54" i="1"/>
  <c r="G26" i="1"/>
  <c r="H26" i="1"/>
  <c r="G22" i="1"/>
  <c r="H22" i="1"/>
  <c r="E80" i="2"/>
  <c r="E39" i="2"/>
  <c r="E58" i="2"/>
  <c r="E74" i="2"/>
  <c r="E11" i="2"/>
  <c r="E35" i="2"/>
  <c r="E61" i="2"/>
  <c r="E60" i="2"/>
  <c r="E76" i="2"/>
  <c r="E47" i="2"/>
  <c r="E63" i="2"/>
  <c r="E46" i="2"/>
  <c r="E62" i="2"/>
  <c r="E75" i="2"/>
  <c r="E49" i="2"/>
  <c r="E65" i="2"/>
  <c r="F63" i="1"/>
  <c r="G63" i="1"/>
  <c r="E81" i="2"/>
  <c r="E51" i="2"/>
  <c r="E67" i="2"/>
  <c r="E50" i="2"/>
  <c r="E66" i="2"/>
  <c r="E14" i="2"/>
  <c r="E24" i="2"/>
  <c r="E53" i="2"/>
  <c r="E69" i="2"/>
  <c r="E55" i="2"/>
  <c r="E71" i="2"/>
  <c r="E54" i="2"/>
  <c r="E70" i="2"/>
  <c r="E57" i="2"/>
  <c r="E73" i="2"/>
  <c r="I63" i="1"/>
  <c r="C12" i="1"/>
  <c r="C11" i="1"/>
  <c r="O28" i="1" l="1"/>
  <c r="O82" i="1"/>
  <c r="O27" i="1"/>
  <c r="O35" i="1"/>
  <c r="O32" i="1"/>
  <c r="O64" i="1"/>
  <c r="O31" i="1"/>
  <c r="O74" i="1"/>
  <c r="O65" i="1"/>
  <c r="O22" i="1"/>
  <c r="O90" i="1"/>
  <c r="O98" i="1"/>
  <c r="O85" i="1"/>
  <c r="O61" i="1"/>
  <c r="O37" i="1"/>
  <c r="O83" i="1"/>
  <c r="O81" i="1"/>
  <c r="O38" i="1"/>
  <c r="O80" i="1"/>
  <c r="O45" i="1"/>
  <c r="C15" i="1"/>
  <c r="O47" i="1"/>
  <c r="O48" i="1"/>
  <c r="O89" i="1"/>
  <c r="O62" i="1"/>
  <c r="O95" i="1"/>
  <c r="O88" i="1"/>
  <c r="O60" i="1"/>
  <c r="O97" i="1"/>
  <c r="O33" i="1"/>
  <c r="O91" i="1"/>
  <c r="O67" i="1"/>
  <c r="O54" i="1"/>
  <c r="O34" i="1"/>
  <c r="O79" i="1"/>
  <c r="O53" i="1"/>
  <c r="O86" i="1"/>
  <c r="O52" i="1"/>
  <c r="O41" i="1"/>
  <c r="O44" i="1"/>
  <c r="O70" i="1"/>
  <c r="O49" i="1"/>
  <c r="O24" i="1"/>
  <c r="O30" i="1"/>
  <c r="O75" i="1"/>
  <c r="O93" i="1"/>
  <c r="O55" i="1"/>
  <c r="O63" i="1"/>
  <c r="O51" i="1"/>
  <c r="O69" i="1"/>
  <c r="O92" i="1"/>
  <c r="O25" i="1"/>
  <c r="O26" i="1"/>
  <c r="O78" i="1"/>
  <c r="O43" i="1"/>
  <c r="O23" i="1"/>
  <c r="O73" i="1"/>
  <c r="O66" i="1"/>
  <c r="O72" i="1"/>
  <c r="O29" i="1"/>
  <c r="O50" i="1"/>
  <c r="O77" i="1"/>
  <c r="O96" i="1"/>
  <c r="O87" i="1"/>
  <c r="O39" i="1"/>
  <c r="O46" i="1"/>
  <c r="O57" i="1"/>
  <c r="O58" i="1"/>
  <c r="O59" i="1"/>
  <c r="O68" i="1"/>
  <c r="O94" i="1"/>
  <c r="O71" i="1"/>
  <c r="O76" i="1"/>
  <c r="O40" i="1"/>
  <c r="O84" i="1"/>
  <c r="O36" i="1"/>
  <c r="O56" i="1"/>
  <c r="O42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<sst xmlns="http://schemas.openxmlformats.org/spreadsheetml/2006/main" count="823" uniqueCount="349">
  <si>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</si>
  <si>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</si>
  <si>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</si>
  <si>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</si>
  <si>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</si>
  <si>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</si>
  <si>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</si>
  <si>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</si>
  <si>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</si>
  <si>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</si>
  <si>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</si>
  <si>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</si>
  <si>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</si>
  <si>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</si>
  <si>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</si>
  <si>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</si>
  <si>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</si>
  <si>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</si>
  <si>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</si>
  <si>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</si>
  <si>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</si>
  <si>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</si>
  <si>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</si>
  <si>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</si>
  <si>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</si>
  <si>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</si>
  <si>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</si>
  <si>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</si>
  <si>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</si>
  <si>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</si>
  <si>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MVS 9,169</t>
  </si>
  <si>
    <t>K</t>
  </si>
  <si>
    <t>phe</t>
  </si>
  <si>
    <t>BAV-M 32</t>
  </si>
  <si>
    <t>PRIV.INF.</t>
  </si>
  <si>
    <t>v</t>
  </si>
  <si>
    <t>BAV-M 34</t>
  </si>
  <si>
    <t>BAAVSS 60,15</t>
  </si>
  <si>
    <t>B</t>
  </si>
  <si>
    <t>IBVS 2554</t>
  </si>
  <si>
    <t>IBVS 2799</t>
  </si>
  <si>
    <t>BAAVSS 66,32</t>
  </si>
  <si>
    <t>V</t>
  </si>
  <si>
    <t>BAV-M 59</t>
  </si>
  <si>
    <t>BAV-M 60</t>
  </si>
  <si>
    <t>BAV-M 93</t>
  </si>
  <si>
    <t>EB</t>
  </si>
  <si>
    <t>Misc</t>
  </si>
  <si>
    <t>TX Cas / GSC 4052-1203</t>
  </si>
  <si>
    <t>II</t>
  </si>
  <si>
    <t>IBVS 5694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</si>
  <si>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</si>
  <si>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</si>
  <si>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</si>
  <si>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</si>
  <si>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</si>
  <si>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</si>
  <si>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</si>
  <si>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</si>
  <si>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</si>
  <si>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</si>
  <si>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</si>
  <si>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5960</t>
  </si>
  <si>
    <t>IBVS 6007</t>
  </si>
  <si>
    <t>OEJV 0160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</si>
  <si>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</si>
  <si>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</si>
  <si>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</si>
  <si>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</si>
  <si>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</si>
  <si>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</si>
  <si>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</si>
  <si>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</si>
  <si>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</si>
  <si>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</si>
  <si>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</si>
  <si>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</si>
  <si>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2411641.828 </t>
  </si>
  <si>
    <t> 01.10.1890 07:52 </t>
  </si>
  <si>
    <t> -0.027 </t>
  </si>
  <si>
    <t>P </t>
  </si>
  <si>
    <t> E.C.Pickering </t>
  </si>
  <si>
    <t> CPRI 7.30 </t>
  </si>
  <si>
    <t>2411641.853 </t>
  </si>
  <si>
    <t> 01.10.1890 08:28 </t>
  </si>
  <si>
    <t> -0.002 </t>
  </si>
  <si>
    <t>2414622.714 </t>
  </si>
  <si>
    <t> 29.11.1898 05:08 </t>
  </si>
  <si>
    <t> -0.158 </t>
  </si>
  <si>
    <t>2416298.730 </t>
  </si>
  <si>
    <t> 03.07.1903 05:31 </t>
  </si>
  <si>
    <t> 0.225 </t>
  </si>
  <si>
    <t>2416365.761 </t>
  </si>
  <si>
    <t> 08.09.1903 06:15 </t>
  </si>
  <si>
    <t> -0.062 </t>
  </si>
  <si>
    <t>2416412.776 </t>
  </si>
  <si>
    <t> 25.10.1903 06:37 </t>
  </si>
  <si>
    <t> 0.123 </t>
  </si>
  <si>
    <t>2416472.626 </t>
  </si>
  <si>
    <t> 24.12.1903 03:01 </t>
  </si>
  <si>
    <t> -0.028 </t>
  </si>
  <si>
    <t>2416769.770 </t>
  </si>
  <si>
    <t> 16.10.1904 06:28 </t>
  </si>
  <si>
    <t> 0.039 </t>
  </si>
  <si>
    <t>2416898.543 </t>
  </si>
  <si>
    <t> 22.02.1905 01:01 </t>
  </si>
  <si>
    <t> 0.029 </t>
  </si>
  <si>
    <t>2417551.638 </t>
  </si>
  <si>
    <t> 07.12.1906 03:18 </t>
  </si>
  <si>
    <t> 0.432 </t>
  </si>
  <si>
    <t> HC 127 </t>
  </si>
  <si>
    <t>2417618.655 </t>
  </si>
  <si>
    <t> 12.02.1907 03:43 </t>
  </si>
  <si>
    <t> 0.131 </t>
  </si>
  <si>
    <t>2417802.841 </t>
  </si>
  <si>
    <t> 15.08.1907 08:11 </t>
  </si>
  <si>
    <t> -0.075 </t>
  </si>
  <si>
    <t>2417893.723 </t>
  </si>
  <si>
    <t> 14.11.1907 05:21 </t>
  </si>
  <si>
    <t> 0.074 </t>
  </si>
  <si>
    <t>2418278.625 </t>
  </si>
  <si>
    <t> 03.12.1908 03:00 </t>
  </si>
  <si>
    <t> 0.092 </t>
  </si>
  <si>
    <t>2419708.339 </t>
  </si>
  <si>
    <t> 01.11.1912 20:08 </t>
  </si>
  <si>
    <t> 0.030 </t>
  </si>
  <si>
    <t>V </t>
  </si>
  <si>
    <t> E.Zinner </t>
  </si>
  <si>
    <t> AAAN 4.3 </t>
  </si>
  <si>
    <t>2420448.818 </t>
  </si>
  <si>
    <t> 12.11.1914 07:37 </t>
  </si>
  <si>
    <t> 0.011 </t>
  </si>
  <si>
    <t> R.J.McDiarmid </t>
  </si>
  <si>
    <t>2429677.228 </t>
  </si>
  <si>
    <t> 17.02.1940 17:28 </t>
  </si>
  <si>
    <t> 0.000 </t>
  </si>
  <si>
    <t> S.Gaposchkin </t>
  </si>
  <si>
    <t> HA 113.72 </t>
  </si>
  <si>
    <t>2430224.500 </t>
  </si>
  <si>
    <t> 18.08.1941 00:00 </t>
  </si>
  <si>
    <t> -0.053 </t>
  </si>
  <si>
    <t> K.Rätz </t>
  </si>
  <si>
    <t> MVS 9.169 </t>
  </si>
  <si>
    <t>2430350.467 </t>
  </si>
  <si>
    <t> 21.12.1941 23:12 </t>
  </si>
  <si>
    <t> 0.059 </t>
  </si>
  <si>
    <t> K.Walter </t>
  </si>
  <si>
    <t> GUL 2.4.143 </t>
  </si>
  <si>
    <t>2430792.312 </t>
  </si>
  <si>
    <t> 08.03.1943 19:29 </t>
  </si>
  <si>
    <t>2433186.479 </t>
  </si>
  <si>
    <t> 26.09.1949 23:29 </t>
  </si>
  <si>
    <t> -0.066 </t>
  </si>
  <si>
    <t>2433599.155 </t>
  </si>
  <si>
    <t> 13.11.1950 15:43 </t>
  </si>
  <si>
    <t> -0.079 </t>
  </si>
  <si>
    <t> S.Kaho </t>
  </si>
  <si>
    <t> BTOK 49.384 </t>
  </si>
  <si>
    <t>2435390.428 </t>
  </si>
  <si>
    <t> 09.10.1955 22:16 </t>
  </si>
  <si>
    <t> -0.050 </t>
  </si>
  <si>
    <t>2436596.315 </t>
  </si>
  <si>
    <t> 27.01.1959 19:33 </t>
  </si>
  <si>
    <t> -0.034 </t>
  </si>
  <si>
    <t>2436824.541 </t>
  </si>
  <si>
    <t> 13.09.1959 00:59 </t>
  </si>
  <si>
    <t> -0.104 </t>
  </si>
  <si>
    <t>2437316.340 </t>
  </si>
  <si>
    <t> 16.01.1961 20:09 </t>
  </si>
  <si>
    <t> -0.019 </t>
  </si>
  <si>
    <t>2437588.394 </t>
  </si>
  <si>
    <t> 15.10.1961 21:27 </t>
  </si>
  <si>
    <t> -0.164 </t>
  </si>
  <si>
    <t>2439028.494 </t>
  </si>
  <si>
    <t> 24.09.1965 23:51 </t>
  </si>
  <si>
    <t> -0.084 </t>
  </si>
  <si>
    <t> K.Häussler </t>
  </si>
  <si>
    <t> HABZ 86 </t>
  </si>
  <si>
    <t>2439053.393 </t>
  </si>
  <si>
    <t> 19.10.1965 21:25 </t>
  </si>
  <si>
    <t> -0.063 </t>
  </si>
  <si>
    <t>2439056.345 </t>
  </si>
  <si>
    <t> 22.10.1965 20:16 </t>
  </si>
  <si>
    <t> -0.038 </t>
  </si>
  <si>
    <t>2439672.478 </t>
  </si>
  <si>
    <t> 30.06.1967 23:28 </t>
  </si>
  <si>
    <t> -0.011 </t>
  </si>
  <si>
    <t>2439827.478 </t>
  </si>
  <si>
    <t> 02.12.1967 23:28 </t>
  </si>
  <si>
    <t> -0.135 </t>
  </si>
  <si>
    <t>2439915.333 </t>
  </si>
  <si>
    <t> 28.02.1968 19:59 </t>
  </si>
  <si>
    <t> -0.086 </t>
  </si>
  <si>
    <t>2440152.441 </t>
  </si>
  <si>
    <t> 22.10.1968 22:35 </t>
  </si>
  <si>
    <t> -0.055 </t>
  </si>
  <si>
    <t>2440619.249 </t>
  </si>
  <si>
    <t> 01.02.1970 17:58 </t>
  </si>
  <si>
    <t> -0.082 </t>
  </si>
  <si>
    <t>2440679.328 </t>
  </si>
  <si>
    <t> 02.04.1970 19:52 </t>
  </si>
  <si>
    <t> -0.004 </t>
  </si>
  <si>
    <t>2440828.517 </t>
  </si>
  <si>
    <t> 30.08.1970 00:24 </t>
  </si>
  <si>
    <t>2440831.528 </t>
  </si>
  <si>
    <t> 02.09.1970 00:40 </t>
  </si>
  <si>
    <t>2441166.460 </t>
  </si>
  <si>
    <t> 02.08.1971 23:02 </t>
  </si>
  <si>
    <t> -0.196 </t>
  </si>
  <si>
    <t>2441361.299 </t>
  </si>
  <si>
    <t> 13.02.1972 19:10 </t>
  </si>
  <si>
    <t> 0.006 </t>
  </si>
  <si>
    <t>2441539.528 </t>
  </si>
  <si>
    <t> 10.08.1972 00:40 </t>
  </si>
  <si>
    <t> -0.304 </t>
  </si>
  <si>
    <t>2441595.368 </t>
  </si>
  <si>
    <t> 04.10.1972 20:49 </t>
  </si>
  <si>
    <t>2441598.300 </t>
  </si>
  <si>
    <t> 07.10.1972 19:12 </t>
  </si>
  <si>
    <t> -0.070 </t>
  </si>
  <si>
    <t>2441677.301 </t>
  </si>
  <si>
    <t> 25.12.1972 19:13 </t>
  </si>
  <si>
    <t> -0.094 </t>
  </si>
  <si>
    <t>2441990.473 </t>
  </si>
  <si>
    <t> 03.11.1973 23:21 </t>
  </si>
  <si>
    <t> -0.097 </t>
  </si>
  <si>
    <t>2442988.562 </t>
  </si>
  <si>
    <t> 29.07.1976 01:29 </t>
  </si>
  <si>
    <t> -0.071 </t>
  </si>
  <si>
    <t>2443477.275 </t>
  </si>
  <si>
    <t> 29.11.1977 18:36 </t>
  </si>
  <si>
    <t> -0.145 </t>
  </si>
  <si>
    <t>2443749.480 </t>
  </si>
  <si>
    <t> 28.08.1978 23:31 </t>
  </si>
  <si>
    <t> -0.139 </t>
  </si>
  <si>
    <t>2444712.4476 </t>
  </si>
  <si>
    <t> 17.04.1981 22:44 </t>
  </si>
  <si>
    <t> -0.1116 </t>
  </si>
  <si>
    <t>E </t>
  </si>
  <si>
    <t>o</t>
  </si>
  <si>
    <t> M.Fernandes </t>
  </si>
  <si>
    <t>BAVM 32 </t>
  </si>
  <si>
    <t>2445056.348 </t>
  </si>
  <si>
    <t> 27.03.1982 20:21 </t>
  </si>
  <si>
    <t> -0.118 </t>
  </si>
  <si>
    <t> J.Hübscher </t>
  </si>
  <si>
    <t>BAVM 34 </t>
  </si>
  <si>
    <t>2445056.354 </t>
  </si>
  <si>
    <t> 27.03.1982 20:29 </t>
  </si>
  <si>
    <t> -0.112 </t>
  </si>
  <si>
    <t> W.Braune </t>
  </si>
  <si>
    <t>2445195.381 </t>
  </si>
  <si>
    <t> 13.08.1982 21:08 </t>
  </si>
  <si>
    <t> T.Brelstaff </t>
  </si>
  <si>
    <t> VSSC 60.19 </t>
  </si>
  <si>
    <t>2445233.434 </t>
  </si>
  <si>
    <t> 20.09.1982 22:24 </t>
  </si>
  <si>
    <t> -0.108 </t>
  </si>
  <si>
    <t>?</t>
  </si>
  <si>
    <t> Kreiner &amp; Tremko </t>
  </si>
  <si>
    <t>IBVS 2554 </t>
  </si>
  <si>
    <t>2445280.271 </t>
  </si>
  <si>
    <t> 06.11.1982 18:30 </t>
  </si>
  <si>
    <t> -0.101 </t>
  </si>
  <si>
    <t>2445330.020 </t>
  </si>
  <si>
    <t> 26.12.1982 12:28 </t>
  </si>
  <si>
    <t> -0.109 </t>
  </si>
  <si>
    <t> Zhai Di-Sheng </t>
  </si>
  <si>
    <t>IBVS 2799 </t>
  </si>
  <si>
    <t>2445593.439 </t>
  </si>
  <si>
    <t> 15.09.1983 22:32 </t>
  </si>
  <si>
    <t>2446003.1882 </t>
  </si>
  <si>
    <t> 29.10.1984 16:31 </t>
  </si>
  <si>
    <t> -0.1207 </t>
  </si>
  <si>
    <t>2446028.067 </t>
  </si>
  <si>
    <t> 23.11.1984 13:36 </t>
  </si>
  <si>
    <t> -0.120 </t>
  </si>
  <si>
    <t>2446030.991 </t>
  </si>
  <si>
    <t> 26.11.1984 11:47 </t>
  </si>
  <si>
    <t> -0.123 </t>
  </si>
  <si>
    <t>2446060.260 </t>
  </si>
  <si>
    <t> 25.12.1984 18:14 </t>
  </si>
  <si>
    <t>2446667.544 </t>
  </si>
  <si>
    <t> 25.08.1986 01:03 </t>
  </si>
  <si>
    <t> VSSC 66.35 </t>
  </si>
  <si>
    <t>2447800.32 </t>
  </si>
  <si>
    <t> 30.09.1989 19:40 </t>
  </si>
  <si>
    <t> -0.09 </t>
  </si>
  <si>
    <t> VSSC 73 </t>
  </si>
  <si>
    <t>2448274.4349 </t>
  </si>
  <si>
    <t> 17.01.1991 22:26 </t>
  </si>
  <si>
    <t> -0.1251 </t>
  </si>
  <si>
    <t>B;V</t>
  </si>
  <si>
    <t> F.Agerer </t>
  </si>
  <si>
    <t>BAVM 59 </t>
  </si>
  <si>
    <t>2448558.335 </t>
  </si>
  <si>
    <t> 28.10.1991 20:02 </t>
  </si>
  <si>
    <t> -0.131 </t>
  </si>
  <si>
    <t>G</t>
  </si>
  <si>
    <t>BAVM 60 </t>
  </si>
  <si>
    <t>2448558.338 </t>
  </si>
  <si>
    <t> 28.10.1991 20:06 </t>
  </si>
  <si>
    <t> -0.128 </t>
  </si>
  <si>
    <t>2450080.300 </t>
  </si>
  <si>
    <t> 28.12.1995 19:12 </t>
  </si>
  <si>
    <t> G.Maintz </t>
  </si>
  <si>
    <t>BAVM 93 </t>
  </si>
  <si>
    <t>2452196.432 </t>
  </si>
  <si>
    <t> 13.10.2001 22:22 </t>
  </si>
  <si>
    <t> -0.134 </t>
  </si>
  <si>
    <t> R.Meyer </t>
  </si>
  <si>
    <t>BAVM 154 </t>
  </si>
  <si>
    <t>2453413.999 </t>
  </si>
  <si>
    <t> 12.02.2005 11:58 </t>
  </si>
  <si>
    <t> C.-H.Kim et al. </t>
  </si>
  <si>
    <t>IBVS 5694 </t>
  </si>
  <si>
    <t>2454479.3795 </t>
  </si>
  <si>
    <t> 13.01.2008 21:06 </t>
  </si>
  <si>
    <t> -0.1449 </t>
  </si>
  <si>
    <t>C </t>
  </si>
  <si>
    <t> H.Jungbluth </t>
  </si>
  <si>
    <t>BAVM 201 </t>
  </si>
  <si>
    <t>2455480.3550 </t>
  </si>
  <si>
    <t> 10.10.2010 20:31 </t>
  </si>
  <si>
    <t> -0.1589 </t>
  </si>
  <si>
    <t>BAVM 215 </t>
  </si>
  <si>
    <t>2455503.7706 </t>
  </si>
  <si>
    <t> 03.11.2010 06:29 </t>
  </si>
  <si>
    <t> -0.1583 </t>
  </si>
  <si>
    <t> R.Diethelm </t>
  </si>
  <si>
    <t>IBVS 5960 </t>
  </si>
  <si>
    <t>2455878.41211 </t>
  </si>
  <si>
    <t> 12.11.2011 21:53 </t>
  </si>
  <si>
    <t> -0.15613 </t>
  </si>
  <si>
    <t>R</t>
  </si>
  <si>
    <t> R.Uhlar </t>
  </si>
  <si>
    <t>IBVS 6007 </t>
  </si>
  <si>
    <t>2456181.34166 </t>
  </si>
  <si>
    <t> 10.09.2012 20:11 </t>
  </si>
  <si>
    <t> -0.15762 </t>
  </si>
  <si>
    <t> M.Urbanik </t>
  </si>
  <si>
    <t>OEJV 0160 </t>
  </si>
  <si>
    <t>2456933.5405 </t>
  </si>
  <si>
    <t> 03.10.2014 00:58 </t>
  </si>
  <si>
    <t> -0.1644 </t>
  </si>
  <si>
    <t>-I</t>
  </si>
  <si>
    <t>BAVM 239 </t>
  </si>
  <si>
    <t>01/10/1890</t>
  </si>
  <si>
    <t>29/11/1898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</si>
</sst>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NumberFormat="1" applyFont="1" applyAlignment="1">
      <alignment horizontal="left" wrapText="1"/>
    </xf>
    <xf numFmtId="14" fontId="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Cas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-2.7059999998527928E-2</c:v>
                </c:pt>
                <c:pt idx="1">
                  <c:v>-2.0599999988917261E-3</c:v>
                </c:pt>
                <c:pt idx="2">
                  <c:v>-0.15815499999916938</c:v>
                </c:pt>
                <c:pt idx="3">
                  <c:v>0.22477000000071712</c:v>
                </c:pt>
                <c:pt idx="4">
                  <c:v>-6.2239999997473205E-2</c:v>
                </c:pt>
                <c:pt idx="5">
                  <c:v>0.12284000000363449</c:v>
                </c:pt>
                <c:pt idx="6">
                  <c:v>-2.7995000000373693E-2</c:v>
                </c:pt>
                <c:pt idx="7">
                  <c:v>3.8700000000972068E-2</c:v>
                </c:pt>
                <c:pt idx="8">
                  <c:v>2.9420000002573943E-2</c:v>
                </c:pt>
                <c:pt idx="10">
                  <c:v>0.13139999999839347</c:v>
                </c:pt>
                <c:pt idx="11">
                  <c:v>-7.5409999997646082E-2</c:v>
                </c:pt>
                <c:pt idx="12">
                  <c:v>7.3620000002847519E-2</c:v>
                </c:pt>
                <c:pt idx="13">
                  <c:v>9.2215000000578584E-2</c:v>
                </c:pt>
                <c:pt idx="14">
                  <c:v>3.0220000000554137E-2</c:v>
                </c:pt>
                <c:pt idx="15">
                  <c:v>1.1109999999462161E-2</c:v>
                </c:pt>
                <c:pt idx="21">
                  <c:v>-7.8800000002956949E-2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1-4DFD-A093-F78B2515FB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9">
                  <c:v>0.43241000000125496</c:v>
                </c:pt>
                <c:pt idx="16">
                  <c:v>0</c:v>
                </c:pt>
                <c:pt idx="17">
                  <c:v>-5.2690000000438886E-2</c:v>
                </c:pt>
                <c:pt idx="18">
                  <c:v>5.8899999999994179E-2</c:v>
                </c:pt>
                <c:pt idx="19">
                  <c:v>-5.3469999998924322E-2</c:v>
                </c:pt>
                <c:pt idx="20">
                  <c:v>-6.6129999999247957E-2</c:v>
                </c:pt>
                <c:pt idx="22">
                  <c:v>-5.0239999996847473E-2</c:v>
                </c:pt>
                <c:pt idx="23">
                  <c:v>-3.3679999993182719E-2</c:v>
                </c:pt>
                <c:pt idx="24">
                  <c:v>-0.10354000000370434</c:v>
                </c:pt>
                <c:pt idx="25">
                  <c:v>-1.870000000053551E-2</c:v>
                </c:pt>
                <c:pt idx="26">
                  <c:v>-0.1636099999959697</c:v>
                </c:pt>
                <c:pt idx="27">
                  <c:v>-8.3650000000488944E-2</c:v>
                </c:pt>
                <c:pt idx="28">
                  <c:v>-6.3045000002603047E-2</c:v>
                </c:pt>
                <c:pt idx="29">
                  <c:v>-3.7915000000793952E-2</c:v>
                </c:pt>
                <c:pt idx="30">
                  <c:v>-1.1050000000977889E-2</c:v>
                </c:pt>
                <c:pt idx="31">
                  <c:v>-0.13515999999799533</c:v>
                </c:pt>
                <c:pt idx="32">
                  <c:v>-8.6259999996400438E-2</c:v>
                </c:pt>
                <c:pt idx="33">
                  <c:v>-5.4729999996197876E-2</c:v>
                </c:pt>
                <c:pt idx="34">
                  <c:v>-8.24949999951059E-2</c:v>
                </c:pt>
                <c:pt idx="35">
                  <c:v>-4.3299999961163849E-3</c:v>
                </c:pt>
                <c:pt idx="36">
                  <c:v>-8.5700000003271271E-2</c:v>
                </c:pt>
                <c:pt idx="37">
                  <c:v>-1.5700000003562309E-3</c:v>
                </c:pt>
                <c:pt idx="38">
                  <c:v>-0.19618500000069616</c:v>
                </c:pt>
                <c:pt idx="39">
                  <c:v>5.9600000022328459E-3</c:v>
                </c:pt>
                <c:pt idx="40">
                  <c:v>-0.30411000000458444</c:v>
                </c:pt>
                <c:pt idx="41">
                  <c:v>-7.4639999998908024E-2</c:v>
                </c:pt>
                <c:pt idx="42">
                  <c:v>-6.9509999993897509E-2</c:v>
                </c:pt>
                <c:pt idx="43">
                  <c:v>-9.3999999997322448E-2</c:v>
                </c:pt>
                <c:pt idx="44">
                  <c:v>-9.7090000002935994E-2</c:v>
                </c:pt>
                <c:pt idx="45">
                  <c:v>-7.076000000233762E-2</c:v>
                </c:pt>
                <c:pt idx="46">
                  <c:v>-0.14504999999917345</c:v>
                </c:pt>
                <c:pt idx="47">
                  <c:v>-0.1389599999965867</c:v>
                </c:pt>
                <c:pt idx="49">
                  <c:v>-0.10983999999734806</c:v>
                </c:pt>
                <c:pt idx="50">
                  <c:v>-0.11841500000446104</c:v>
                </c:pt>
                <c:pt idx="51">
                  <c:v>-0.11241500000323867</c:v>
                </c:pt>
                <c:pt idx="52">
                  <c:v>-0.11174000000028173</c:v>
                </c:pt>
                <c:pt idx="61">
                  <c:v>-0.1643499999991036</c:v>
                </c:pt>
                <c:pt idx="62">
                  <c:v>-8.7039999998523854E-2</c:v>
                </c:pt>
                <c:pt idx="64">
                  <c:v>-0.12507999999797903</c:v>
                </c:pt>
                <c:pt idx="65">
                  <c:v>-0.13136999999551335</c:v>
                </c:pt>
                <c:pt idx="66">
                  <c:v>-0.12836999999126419</c:v>
                </c:pt>
                <c:pt idx="67">
                  <c:v>-0.13876999999774853</c:v>
                </c:pt>
                <c:pt idx="68">
                  <c:v>-0.13378000000375323</c:v>
                </c:pt>
                <c:pt idx="77">
                  <c:v>-0.15946000000258209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1-4DFD-A093-F78B2515FB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8">
                  <c:v>-0.11159000000043306</c:v>
                </c:pt>
                <c:pt idx="53">
                  <c:v>-0.1080500000025495</c:v>
                </c:pt>
                <c:pt idx="54">
                  <c:v>-0.1009699999995064</c:v>
                </c:pt>
                <c:pt idx="55">
                  <c:v>-0.10876000000280328</c:v>
                </c:pt>
                <c:pt idx="56">
                  <c:v>-0.1080599999986589</c:v>
                </c:pt>
                <c:pt idx="57">
                  <c:v>-0.12066000000049826</c:v>
                </c:pt>
                <c:pt idx="58">
                  <c:v>-0.12025499999435851</c:v>
                </c:pt>
                <c:pt idx="59">
                  <c:v>-0.12312499999825377</c:v>
                </c:pt>
                <c:pt idx="60">
                  <c:v>-0.12282499999855645</c:v>
                </c:pt>
                <c:pt idx="63">
                  <c:v>-0.12617999999929452</c:v>
                </c:pt>
                <c:pt idx="70">
                  <c:v>-0.14487999999983003</c:v>
                </c:pt>
                <c:pt idx="71">
                  <c:v>-0.15891999999439577</c:v>
                </c:pt>
                <c:pt idx="75">
                  <c:v>-0.16437499999301508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1-4DFD-A093-F78B2515FB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9">
                  <c:v>-0.14469999999710126</c:v>
                </c:pt>
                <c:pt idx="72">
                  <c:v>-0.15827999999601161</c:v>
                </c:pt>
                <c:pt idx="73">
                  <c:v>-0.15613000000303145</c:v>
                </c:pt>
                <c:pt idx="74">
                  <c:v>-0.15762499999982538</c:v>
                </c:pt>
                <c:pt idx="76">
                  <c:v>-0.17305499999929452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1-4DFD-A093-F78B2515FB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1-4DFD-A093-F78B2515FB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1-4DFD-A093-F78B2515FB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1-4DFD-A093-F78B2515FB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-6162</c:v>
                </c:pt>
                <c:pt idx="1">
                  <c:v>-6162</c:v>
                </c:pt>
                <c:pt idx="2">
                  <c:v>-5143.5</c:v>
                </c:pt>
                <c:pt idx="3">
                  <c:v>-4571</c:v>
                </c:pt>
                <c:pt idx="4">
                  <c:v>-4548</c:v>
                </c:pt>
                <c:pt idx="5">
                  <c:v>-4532</c:v>
                </c:pt>
                <c:pt idx="6">
                  <c:v>-4511.5</c:v>
                </c:pt>
                <c:pt idx="7">
                  <c:v>-4410</c:v>
                </c:pt>
                <c:pt idx="8">
                  <c:v>-4366</c:v>
                </c:pt>
                <c:pt idx="9">
                  <c:v>-4143</c:v>
                </c:pt>
                <c:pt idx="10">
                  <c:v>-4120</c:v>
                </c:pt>
                <c:pt idx="11">
                  <c:v>-4057</c:v>
                </c:pt>
                <c:pt idx="12">
                  <c:v>-4026</c:v>
                </c:pt>
                <c:pt idx="13">
                  <c:v>-3894.5</c:v>
                </c:pt>
                <c:pt idx="14">
                  <c:v>-3406</c:v>
                </c:pt>
                <c:pt idx="15">
                  <c:v>-3153</c:v>
                </c:pt>
                <c:pt idx="16">
                  <c:v>0</c:v>
                </c:pt>
                <c:pt idx="17">
                  <c:v>187</c:v>
                </c:pt>
                <c:pt idx="18">
                  <c:v>230</c:v>
                </c:pt>
                <c:pt idx="19">
                  <c:v>381</c:v>
                </c:pt>
                <c:pt idx="20">
                  <c:v>1199</c:v>
                </c:pt>
                <c:pt idx="21">
                  <c:v>1340</c:v>
                </c:pt>
                <c:pt idx="22">
                  <c:v>1952</c:v>
                </c:pt>
                <c:pt idx="23">
                  <c:v>2364</c:v>
                </c:pt>
                <c:pt idx="24">
                  <c:v>2442</c:v>
                </c:pt>
                <c:pt idx="25">
                  <c:v>2610</c:v>
                </c:pt>
                <c:pt idx="26">
                  <c:v>2703</c:v>
                </c:pt>
                <c:pt idx="27">
                  <c:v>3195</c:v>
                </c:pt>
                <c:pt idx="28">
                  <c:v>3203.5</c:v>
                </c:pt>
                <c:pt idx="29">
                  <c:v>3204.5</c:v>
                </c:pt>
                <c:pt idx="30">
                  <c:v>3415</c:v>
                </c:pt>
                <c:pt idx="31">
                  <c:v>3468</c:v>
                </c:pt>
                <c:pt idx="32">
                  <c:v>3498</c:v>
                </c:pt>
                <c:pt idx="33">
                  <c:v>3579</c:v>
                </c:pt>
                <c:pt idx="34">
                  <c:v>3738.5</c:v>
                </c:pt>
                <c:pt idx="35">
                  <c:v>3759</c:v>
                </c:pt>
                <c:pt idx="36">
                  <c:v>3810</c:v>
                </c:pt>
                <c:pt idx="37">
                  <c:v>3811</c:v>
                </c:pt>
                <c:pt idx="38">
                  <c:v>3925.5</c:v>
                </c:pt>
                <c:pt idx="39">
                  <c:v>3992</c:v>
                </c:pt>
                <c:pt idx="40">
                  <c:v>4053</c:v>
                </c:pt>
                <c:pt idx="41">
                  <c:v>4072</c:v>
                </c:pt>
                <c:pt idx="42">
                  <c:v>4073</c:v>
                </c:pt>
                <c:pt idx="43">
                  <c:v>4100</c:v>
                </c:pt>
                <c:pt idx="44">
                  <c:v>4207</c:v>
                </c:pt>
                <c:pt idx="45">
                  <c:v>4548</c:v>
                </c:pt>
                <c:pt idx="46">
                  <c:v>4715</c:v>
                </c:pt>
                <c:pt idx="47">
                  <c:v>4808</c:v>
                </c:pt>
                <c:pt idx="48">
                  <c:v>5137</c:v>
                </c:pt>
                <c:pt idx="49">
                  <c:v>5232</c:v>
                </c:pt>
                <c:pt idx="50">
                  <c:v>5254.5</c:v>
                </c:pt>
                <c:pt idx="51">
                  <c:v>5254.5</c:v>
                </c:pt>
                <c:pt idx="52">
                  <c:v>5302</c:v>
                </c:pt>
                <c:pt idx="53">
                  <c:v>5315</c:v>
                </c:pt>
                <c:pt idx="54">
                  <c:v>5331</c:v>
                </c:pt>
                <c:pt idx="55">
                  <c:v>5348</c:v>
                </c:pt>
                <c:pt idx="56">
                  <c:v>5438</c:v>
                </c:pt>
                <c:pt idx="57">
                  <c:v>5578</c:v>
                </c:pt>
                <c:pt idx="58">
                  <c:v>5586.5</c:v>
                </c:pt>
                <c:pt idx="59">
                  <c:v>5587.5</c:v>
                </c:pt>
                <c:pt idx="60">
                  <c:v>5597.5</c:v>
                </c:pt>
                <c:pt idx="61">
                  <c:v>5805</c:v>
                </c:pt>
                <c:pt idx="62">
                  <c:v>6192</c:v>
                </c:pt>
                <c:pt idx="63">
                  <c:v>6354</c:v>
                </c:pt>
                <c:pt idx="64">
                  <c:v>6354</c:v>
                </c:pt>
                <c:pt idx="65">
                  <c:v>6451</c:v>
                </c:pt>
                <c:pt idx="66">
                  <c:v>6451</c:v>
                </c:pt>
                <c:pt idx="67">
                  <c:v>6971</c:v>
                </c:pt>
                <c:pt idx="68">
                  <c:v>7694</c:v>
                </c:pt>
                <c:pt idx="69">
                  <c:v>8110</c:v>
                </c:pt>
                <c:pt idx="70">
                  <c:v>8474</c:v>
                </c:pt>
                <c:pt idx="71">
                  <c:v>8816</c:v>
                </c:pt>
                <c:pt idx="72">
                  <c:v>8824</c:v>
                </c:pt>
                <c:pt idx="73">
                  <c:v>8952</c:v>
                </c:pt>
                <c:pt idx="74">
                  <c:v>9055.5</c:v>
                </c:pt>
                <c:pt idx="75">
                  <c:v>9312.5</c:v>
                </c:pt>
                <c:pt idx="76">
                  <c:v>9436.5</c:v>
                </c:pt>
                <c:pt idx="77">
                  <c:v>9458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5.2474813407559009E-2</c:v>
                </c:pt>
                <c:pt idx="1">
                  <c:v>5.2474813407559009E-2</c:v>
                </c:pt>
                <c:pt idx="2">
                  <c:v>3.8046515342941359E-2</c:v>
                </c:pt>
                <c:pt idx="3">
                  <c:v>2.9936352709663411E-2</c:v>
                </c:pt>
                <c:pt idx="4">
                  <c:v>2.9610529582038261E-2</c:v>
                </c:pt>
                <c:pt idx="5">
                  <c:v>2.9383870014994692E-2</c:v>
                </c:pt>
                <c:pt idx="6">
                  <c:v>2.9093462444720108E-2</c:v>
                </c:pt>
                <c:pt idx="7">
                  <c:v>2.765559081628742E-2</c:v>
                </c:pt>
                <c:pt idx="8">
                  <c:v>2.7032277006917585E-2</c:v>
                </c:pt>
                <c:pt idx="9">
                  <c:v>2.3873209291247741E-2</c:v>
                </c:pt>
                <c:pt idx="10">
                  <c:v>2.3547386163622605E-2</c:v>
                </c:pt>
                <c:pt idx="11">
                  <c:v>2.2654914118388519E-2</c:v>
                </c:pt>
                <c:pt idx="12">
                  <c:v>2.2215761207241592E-2</c:v>
                </c:pt>
                <c:pt idx="13">
                  <c:v>2.0352902890602202E-2</c:v>
                </c:pt>
                <c:pt idx="14">
                  <c:v>1.3432702984303019E-2</c:v>
                </c:pt>
                <c:pt idx="15">
                  <c:v>9.8486485804264723E-3</c:v>
                </c:pt>
                <c:pt idx="16">
                  <c:v>-3.4817452350098255E-2</c:v>
                </c:pt>
                <c:pt idx="17">
                  <c:v>-3.7466536039920048E-2</c:v>
                </c:pt>
                <c:pt idx="18">
                  <c:v>-3.8075683626349659E-2</c:v>
                </c:pt>
                <c:pt idx="19">
                  <c:v>-4.0214783290323408E-2</c:v>
                </c:pt>
                <c:pt idx="20">
                  <c:v>-5.1802753655426241E-2</c:v>
                </c:pt>
                <c:pt idx="21">
                  <c:v>-5.3800191089997756E-2</c:v>
                </c:pt>
                <c:pt idx="22">
                  <c:v>-6.2469919529414546E-2</c:v>
                </c:pt>
                <c:pt idx="23">
                  <c:v>-6.830640338078664E-2</c:v>
                </c:pt>
                <c:pt idx="24">
                  <c:v>-6.9411368770124063E-2</c:v>
                </c:pt>
                <c:pt idx="25">
                  <c:v>-7.179129422408162E-2</c:v>
                </c:pt>
                <c:pt idx="26">
                  <c:v>-7.3108752957522394E-2</c:v>
                </c:pt>
                <c:pt idx="27">
                  <c:v>-8.0078534644112367E-2</c:v>
                </c:pt>
                <c:pt idx="28">
                  <c:v>-8.0198947539104268E-2</c:v>
                </c:pt>
                <c:pt idx="29">
                  <c:v>-8.0213113762044486E-2</c:v>
                </c:pt>
                <c:pt idx="30">
                  <c:v>-8.319510369096153E-2</c:v>
                </c:pt>
                <c:pt idx="31">
                  <c:v>-8.3945913506793382E-2</c:v>
                </c:pt>
                <c:pt idx="32">
                  <c:v>-8.4370900195000098E-2</c:v>
                </c:pt>
                <c:pt idx="33">
                  <c:v>-8.5518364253158202E-2</c:v>
                </c:pt>
                <c:pt idx="34">
                  <c:v>-8.7777876812123845E-2</c:v>
                </c:pt>
                <c:pt idx="35">
                  <c:v>-8.8068284382398415E-2</c:v>
                </c:pt>
                <c:pt idx="36">
                  <c:v>-8.8790761752349817E-2</c:v>
                </c:pt>
                <c:pt idx="37">
                  <c:v>-8.8804927975290049E-2</c:v>
                </c:pt>
                <c:pt idx="38">
                  <c:v>-9.0426960501945639E-2</c:v>
                </c:pt>
                <c:pt idx="39">
                  <c:v>-9.1369014327470494E-2</c:v>
                </c:pt>
                <c:pt idx="40">
                  <c:v>-9.223315392682413E-2</c:v>
                </c:pt>
                <c:pt idx="41">
                  <c:v>-9.250231216268838E-2</c:v>
                </c:pt>
                <c:pt idx="42">
                  <c:v>-9.2516478385628598E-2</c:v>
                </c:pt>
                <c:pt idx="43">
                  <c:v>-9.2898966405014632E-2</c:v>
                </c:pt>
                <c:pt idx="44">
                  <c:v>-9.4414752259618553E-2</c:v>
                </c:pt>
                <c:pt idx="45">
                  <c:v>-9.9245434282234771E-2</c:v>
                </c:pt>
                <c:pt idx="46">
                  <c:v>-0.1016111935132521</c:v>
                </c:pt>
                <c:pt idx="47">
                  <c:v>-0.10292865224669288</c:v>
                </c:pt>
                <c:pt idx="48">
                  <c:v>-0.10758933959402642</c:v>
                </c:pt>
                <c:pt idx="49">
                  <c:v>-0.10893513077334765</c:v>
                </c:pt>
                <c:pt idx="50">
                  <c:v>-0.10925387078950269</c:v>
                </c:pt>
                <c:pt idx="51">
                  <c:v>-0.10925387078950269</c:v>
                </c:pt>
                <c:pt idx="52">
                  <c:v>-0.10992676637916329</c:v>
                </c:pt>
                <c:pt idx="53">
                  <c:v>-0.11011092727738621</c:v>
                </c:pt>
                <c:pt idx="54">
                  <c:v>-0.11033758684442978</c:v>
                </c:pt>
                <c:pt idx="55">
                  <c:v>-0.11057841263441358</c:v>
                </c:pt>
                <c:pt idx="56">
                  <c:v>-0.1118533726990337</c:v>
                </c:pt>
                <c:pt idx="57">
                  <c:v>-0.11383664391066499</c:v>
                </c:pt>
                <c:pt idx="58">
                  <c:v>-0.11395705680565689</c:v>
                </c:pt>
                <c:pt idx="59">
                  <c:v>-0.11397122302859711</c:v>
                </c:pt>
                <c:pt idx="60">
                  <c:v>-0.11411288525799934</c:v>
                </c:pt>
                <c:pt idx="61">
                  <c:v>-0.11705237651809572</c:v>
                </c:pt>
                <c:pt idx="62">
                  <c:v>-0.12253470479596222</c:v>
                </c:pt>
                <c:pt idx="63">
                  <c:v>-0.12482963291227843</c:v>
                </c:pt>
                <c:pt idx="64">
                  <c:v>-0.12482963291227843</c:v>
                </c:pt>
                <c:pt idx="65">
                  <c:v>-0.12620375653748012</c:v>
                </c:pt>
                <c:pt idx="66">
                  <c:v>-0.12620375653748012</c:v>
                </c:pt>
                <c:pt idx="67">
                  <c:v>-0.13357019246639634</c:v>
                </c:pt>
                <c:pt idx="68">
                  <c:v>-0.14381237165217792</c:v>
                </c:pt>
                <c:pt idx="69">
                  <c:v>-0.14970552039531093</c:v>
                </c:pt>
                <c:pt idx="70">
                  <c:v>-0.15486202554555228</c:v>
                </c:pt>
                <c:pt idx="71">
                  <c:v>-0.15970687379110871</c:v>
                </c:pt>
                <c:pt idx="72">
                  <c:v>-0.1598202035746305</c:v>
                </c:pt>
                <c:pt idx="73">
                  <c:v>-0.16163348011097911</c:v>
                </c:pt>
                <c:pt idx="74">
                  <c:v>-0.16309968418529225</c:v>
                </c:pt>
                <c:pt idx="75">
                  <c:v>-0.16674040348092969</c:v>
                </c:pt>
                <c:pt idx="76">
                  <c:v>-0.1684970151255174</c:v>
                </c:pt>
                <c:pt idx="77">
                  <c:v>-0.1688015889187322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1-4DFD-A093-F78B2515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13864"/>
        <c:axId val="1"/>
      </c:scatterChart>
      <c:valAx>
        <c:axId val="51571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71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466725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A98B8C-2190-708A-44BA-575DBC79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799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2554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konkoly.hu/cgi-bin/IBVS?5694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54" TargetMode="External"/><Relationship Id="rId20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konkoly.hu/cgi-bin/IBVS?2799" TargetMode="External"/><Relationship Id="rId11" Type="http://schemas.openxmlformats.org/officeDocument/2006/relationships/hyperlink" Target="http://www.konkoly.hu/cgi-bin/IBVS?2799" TargetMode="External"/><Relationship Id="rId5" Type="http://schemas.openxmlformats.org/officeDocument/2006/relationships/hyperlink" Target="http://www.konkoly.hu/cgi-bin/IBVS?2554" TargetMode="External"/><Relationship Id="rId15" Type="http://schemas.openxmlformats.org/officeDocument/2006/relationships/hyperlink" Target="http://www.bav-astro.de/sfs/BAVM_link.php?BAVMnr=93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2799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2554" TargetMode="External"/><Relationship Id="rId9" Type="http://schemas.openxmlformats.org/officeDocument/2006/relationships/hyperlink" Target="http://www.konkoly.hu/cgi-bin/IBVS?2799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1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46</v>
      </c>
    </row>
    <row r="4" spans="1:6" ht="14.25" thickTop="1" thickBot="1" x14ac:dyDescent="0.25">
      <c r="A4" s="7" t="s">
        <v>2</v>
      </c>
      <c r="C4" s="3">
        <v>29677.227999999999</v>
      </c>
      <c r="D4" s="4">
        <v>2.9268700000000001</v>
      </c>
    </row>
    <row r="5" spans="1:6" ht="13.5" thickTop="1" x14ac:dyDescent="0.2">
      <c r="A5" s="10" t="s">
        <v>52</v>
      </c>
      <c r="B5" s="11"/>
      <c r="C5" s="12">
        <v>-9.5</v>
      </c>
      <c r="D5" s="11" t="s">
        <v>53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29677.227999999999</v>
      </c>
    </row>
    <row r="8" spans="1:6" x14ac:dyDescent="0.2">
      <c r="A8" t="s">
        <v>5</v>
      </c>
      <c r="C8">
        <f>+D4</f>
        <v>2.9268700000000001</v>
      </c>
    </row>
    <row r="9" spans="1:6" x14ac:dyDescent="0.2">
      <c r="A9" s="25" t="s">
        <v>58</v>
      </c>
      <c r="B9" s="26">
        <v>46</v>
      </c>
      <c r="C9" s="14" t="str">
        <f>"F"&amp;B9</f>
        <v>F46</v>
      </c>
      <c r="D9" s="15" t="str">
        <f>"G"&amp;B9</f>
        <v>G46</v>
      </c>
    </row>
    <row r="10" spans="1:6" ht="13.5" thickBot="1" x14ac:dyDescent="0.25">
      <c r="A10" s="11"/>
      <c r="B10" s="11"/>
      <c r="C10" s="6" t="s">
        <v>22</v>
      </c>
      <c r="D10" s="6" t="s">
        <v>23</v>
      </c>
      <c r="E10" s="11"/>
    </row>
    <row r="11" spans="1:6" x14ac:dyDescent="0.2">
      <c r="A11" s="11" t="s">
        <v>18</v>
      </c>
      <c r="B11" s="11"/>
      <c r="C11" s="13">
        <f ca="1">INTERCEPT(INDIRECT($D$9):G991,INDIRECT($C$9):F991)</f>
        <v>-3.4817452350098255E-2</v>
      </c>
      <c r="D11" s="5"/>
      <c r="E11" s="11"/>
    </row>
    <row r="12" spans="1:6" x14ac:dyDescent="0.2">
      <c r="A12" s="11" t="s">
        <v>19</v>
      </c>
      <c r="B12" s="11"/>
      <c r="C12" s="13">
        <f ca="1">SLOPE(INDIRECT($D$9):G991,INDIRECT($C$9):F991)</f>
        <v>-1.4166222940223509E-5</v>
      </c>
      <c r="D12" s="5"/>
      <c r="E12" s="11"/>
    </row>
    <row r="13" spans="1:6" x14ac:dyDescent="0.2">
      <c r="A13" s="11" t="s">
        <v>21</v>
      </c>
      <c r="B13" s="11"/>
      <c r="C13" s="5" t="s">
        <v>16</v>
      </c>
    </row>
    <row r="14" spans="1:6" x14ac:dyDescent="0.2">
      <c r="A14" s="11"/>
      <c r="B14" s="11"/>
      <c r="C14" s="11"/>
    </row>
    <row r="15" spans="1:6" x14ac:dyDescent="0.2">
      <c r="A15" s="16" t="s">
        <v>20</v>
      </c>
      <c r="B15" s="11"/>
      <c r="C15" s="17">
        <f ca="1">(C7+C11)+(C8+C12)*INT(MAX(F21:F3532))</f>
        <v>57359.395658411086</v>
      </c>
      <c r="E15" s="18" t="s">
        <v>60</v>
      </c>
      <c r="F15" s="12">
        <v>1</v>
      </c>
    </row>
    <row r="16" spans="1:6" x14ac:dyDescent="0.2">
      <c r="A16" s="20" t="s">
        <v>6</v>
      </c>
      <c r="B16" s="11"/>
      <c r="C16" s="21">
        <f ca="1">+C8+C12</f>
        <v>2.92685583377706</v>
      </c>
      <c r="E16" s="18" t="s">
        <v>54</v>
      </c>
      <c r="F16" s="19">
        <f ca="1">NOW()+15018.5+$C$5/24</f>
        <v>60328.781845949074</v>
      </c>
    </row>
    <row r="17" spans="1:17" ht="13.5" thickBot="1" x14ac:dyDescent="0.25">
      <c r="A17" s="18" t="s">
        <v>56</v>
      </c>
      <c r="B17" s="11"/>
      <c r="C17" s="11">
        <f>COUNT(C21:C2190)</f>
        <v>78</v>
      </c>
      <c r="E17" s="18" t="s">
        <v>61</v>
      </c>
      <c r="F17" s="19">
        <f ca="1">ROUND(2*(F16-$C$7)/$C$8,0)/2+F15</f>
        <v>10473.5</v>
      </c>
    </row>
    <row r="18" spans="1:17" ht="14.25" thickTop="1" thickBot="1" x14ac:dyDescent="0.25">
      <c r="A18" s="20" t="s">
        <v>7</v>
      </c>
      <c r="B18" s="11"/>
      <c r="C18" s="23">
        <f ca="1">+C15</f>
        <v>57359.395658411086</v>
      </c>
      <c r="D18" s="24">
        <f ca="1">+C16</f>
        <v>2.92685583377706</v>
      </c>
      <c r="E18" s="18" t="s">
        <v>55</v>
      </c>
      <c r="F18" s="15">
        <f ca="1">ROUND(2*(F16-$C$15)/$C$16,0)/2+F15</f>
        <v>1015.5</v>
      </c>
    </row>
    <row r="19" spans="1:17" ht="13.5" thickTop="1" x14ac:dyDescent="0.2">
      <c r="E19" s="18" t="s">
        <v>57</v>
      </c>
      <c r="F19" s="22">
        <f ca="1">+$C$15+$C$16*F18-15018.5-$C$5/24</f>
        <v>45313.513590945025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29</v>
      </c>
      <c r="I20" s="9" t="s">
        <v>75</v>
      </c>
      <c r="J20" s="9" t="s">
        <v>71</v>
      </c>
      <c r="K20" s="9" t="s">
        <v>69</v>
      </c>
      <c r="L20" s="9" t="s">
        <v>27</v>
      </c>
      <c r="M20" s="9" t="s">
        <v>28</v>
      </c>
      <c r="N20" s="9" t="s">
        <v>47</v>
      </c>
      <c r="O20" s="9" t="s">
        <v>25</v>
      </c>
      <c r="P20" s="8" t="s">
        <v>24</v>
      </c>
      <c r="Q20" s="6" t="s">
        <v>17</v>
      </c>
    </row>
    <row r="21" spans="1:17" x14ac:dyDescent="0.2">
      <c r="A21" s="58" t="s">
        <v>82</v>
      </c>
      <c r="B21" s="59" t="s">
        <v>51</v>
      </c>
      <c r="C21" s="58">
        <v>11641.828</v>
      </c>
      <c r="D21" s="58" t="s">
        <v>75</v>
      </c>
      <c r="E21" s="33">
        <f t="shared" ref="E21:E52" si="0">+(C21-C$7)/C$8</f>
        <v>-6162.009245371336</v>
      </c>
      <c r="F21">
        <f t="shared" ref="F21:F52" si="1">ROUND(2*E21,0)/2</f>
        <v>-6162</v>
      </c>
      <c r="G21">
        <f t="shared" ref="G21:G52" si="2">+C21-(C$7+F21*C$8)</f>
        <v>-2.7059999998527928E-2</v>
      </c>
      <c r="H21">
        <f t="shared" ref="H21:H29" si="3">G21</f>
        <v>-2.7059999998527928E-2</v>
      </c>
      <c r="O21">
        <f t="shared" ref="O21:O52" ca="1" si="4">+C$11+C$12*F21</f>
        <v>5.2474813407559009E-2</v>
      </c>
      <c r="Q21" s="67" t="s">
        <v>347</v>
      </c>
    </row>
    <row r="22" spans="1:17" x14ac:dyDescent="0.2">
      <c r="A22" s="58" t="s">
        <v>82</v>
      </c>
      <c r="B22" s="59" t="s">
        <v>51</v>
      </c>
      <c r="C22" s="58">
        <v>11641.852999999999</v>
      </c>
      <c r="D22" s="58" t="s">
        <v>75</v>
      </c>
      <c r="E22" s="33">
        <f t="shared" si="0"/>
        <v>-6162.0007038235381</v>
      </c>
      <c r="F22">
        <f t="shared" si="1"/>
        <v>-6162</v>
      </c>
      <c r="G22">
        <f t="shared" si="2"/>
        <v>-2.0599999988917261E-3</v>
      </c>
      <c r="H22">
        <f t="shared" si="3"/>
        <v>-2.0599999988917261E-3</v>
      </c>
      <c r="O22">
        <f t="shared" ca="1" si="4"/>
        <v>5.2474813407559009E-2</v>
      </c>
      <c r="Q22" s="67" t="s">
        <v>347</v>
      </c>
    </row>
    <row r="23" spans="1:17" x14ac:dyDescent="0.2">
      <c r="A23" s="58" t="s">
        <v>82</v>
      </c>
      <c r="B23" s="59" t="s">
        <v>49</v>
      </c>
      <c r="C23" s="58">
        <v>14622.714</v>
      </c>
      <c r="D23" s="58" t="s">
        <v>75</v>
      </c>
      <c r="E23" s="33">
        <f t="shared" si="0"/>
        <v>-5143.5540355396715</v>
      </c>
      <c r="F23">
        <f t="shared" si="1"/>
        <v>-5143.5</v>
      </c>
      <c r="G23">
        <f t="shared" si="2"/>
        <v>-0.15815499999916938</v>
      </c>
      <c r="H23">
        <f t="shared" si="3"/>
        <v>-0.15815499999916938</v>
      </c>
      <c r="O23">
        <f t="shared" ca="1" si="4"/>
        <v>3.8046515342941359E-2</v>
      </c>
      <c r="Q23" s="67" t="s">
        <v>348</v>
      </c>
    </row>
    <row r="24" spans="1:17" x14ac:dyDescent="0.2">
      <c r="A24" s="58" t="s">
        <v>82</v>
      </c>
      <c r="B24" s="59" t="s">
        <v>51</v>
      </c>
      <c r="C24" s="58">
        <v>16298.73</v>
      </c>
      <c r="D24" s="58" t="s">
        <v>75</v>
      </c>
      <c r="E24" s="33">
        <f t="shared" si="0"/>
        <v>-4570.9232046520683</v>
      </c>
      <c r="F24">
        <f t="shared" si="1"/>
        <v>-4571</v>
      </c>
      <c r="G24">
        <f t="shared" si="2"/>
        <v>0.22477000000071712</v>
      </c>
      <c r="H24">
        <f t="shared" si="3"/>
        <v>0.22477000000071712</v>
      </c>
      <c r="O24">
        <f t="shared" ca="1" si="4"/>
        <v>2.9936352709663411E-2</v>
      </c>
      <c r="Q24" s="2">
        <f t="shared" ref="Q21:Q52" si="5">+C24-15018.5</f>
        <v>1280.2299999999996</v>
      </c>
    </row>
    <row r="25" spans="1:17" x14ac:dyDescent="0.2">
      <c r="A25" s="58" t="s">
        <v>82</v>
      </c>
      <c r="B25" s="59" t="s">
        <v>51</v>
      </c>
      <c r="C25" s="58">
        <v>16365.761</v>
      </c>
      <c r="D25" s="58" t="s">
        <v>75</v>
      </c>
      <c r="E25" s="33">
        <f t="shared" si="0"/>
        <v>-4548.0212650373942</v>
      </c>
      <c r="F25">
        <f t="shared" si="1"/>
        <v>-4548</v>
      </c>
      <c r="G25">
        <f t="shared" si="2"/>
        <v>-6.2239999997473205E-2</v>
      </c>
      <c r="H25">
        <f t="shared" si="3"/>
        <v>-6.2239999997473205E-2</v>
      </c>
      <c r="O25">
        <f t="shared" ca="1" si="4"/>
        <v>2.9610529582038261E-2</v>
      </c>
      <c r="Q25" s="2">
        <f t="shared" si="5"/>
        <v>1347.2610000000004</v>
      </c>
    </row>
    <row r="26" spans="1:17" x14ac:dyDescent="0.2">
      <c r="A26" s="58" t="s">
        <v>82</v>
      </c>
      <c r="B26" s="59" t="s">
        <v>51</v>
      </c>
      <c r="C26" s="58">
        <v>16412.776000000002</v>
      </c>
      <c r="D26" s="58" t="s">
        <v>75</v>
      </c>
      <c r="E26" s="33">
        <f t="shared" si="0"/>
        <v>-4531.9580302507447</v>
      </c>
      <c r="F26">
        <f t="shared" si="1"/>
        <v>-4532</v>
      </c>
      <c r="G26">
        <f t="shared" si="2"/>
        <v>0.12284000000363449</v>
      </c>
      <c r="H26">
        <f t="shared" si="3"/>
        <v>0.12284000000363449</v>
      </c>
      <c r="O26">
        <f t="shared" ca="1" si="4"/>
        <v>2.9383870014994692E-2</v>
      </c>
      <c r="Q26" s="2">
        <f t="shared" si="5"/>
        <v>1394.2760000000017</v>
      </c>
    </row>
    <row r="27" spans="1:17" x14ac:dyDescent="0.2">
      <c r="A27" s="58" t="s">
        <v>82</v>
      </c>
      <c r="B27" s="59" t="s">
        <v>49</v>
      </c>
      <c r="C27" s="58">
        <v>16472.626</v>
      </c>
      <c r="D27" s="58" t="s">
        <v>75</v>
      </c>
      <c r="E27" s="33">
        <f t="shared" si="0"/>
        <v>-4511.5095648252227</v>
      </c>
      <c r="F27">
        <f t="shared" si="1"/>
        <v>-4511.5</v>
      </c>
      <c r="G27">
        <f t="shared" si="2"/>
        <v>-2.7995000000373693E-2</v>
      </c>
      <c r="H27">
        <f t="shared" si="3"/>
        <v>-2.7995000000373693E-2</v>
      </c>
      <c r="O27">
        <f t="shared" ca="1" si="4"/>
        <v>2.9093462444720108E-2</v>
      </c>
      <c r="Q27" s="2">
        <f t="shared" si="5"/>
        <v>1454.1260000000002</v>
      </c>
    </row>
    <row r="28" spans="1:17" x14ac:dyDescent="0.2">
      <c r="A28" s="58" t="s">
        <v>82</v>
      </c>
      <c r="B28" s="59" t="s">
        <v>51</v>
      </c>
      <c r="C28" s="58">
        <v>16769.77</v>
      </c>
      <c r="D28" s="58" t="s">
        <v>75</v>
      </c>
      <c r="E28" s="33">
        <f t="shared" si="0"/>
        <v>-4409.9867776840101</v>
      </c>
      <c r="F28">
        <f t="shared" si="1"/>
        <v>-4410</v>
      </c>
      <c r="G28">
        <f t="shared" si="2"/>
        <v>3.8700000000972068E-2</v>
      </c>
      <c r="H28">
        <f t="shared" si="3"/>
        <v>3.8700000000972068E-2</v>
      </c>
      <c r="O28">
        <f t="shared" ca="1" si="4"/>
        <v>2.765559081628742E-2</v>
      </c>
      <c r="Q28" s="2">
        <f t="shared" si="5"/>
        <v>1751.2700000000004</v>
      </c>
    </row>
    <row r="29" spans="1:17" x14ac:dyDescent="0.2">
      <c r="A29" s="58" t="s">
        <v>82</v>
      </c>
      <c r="B29" s="59" t="s">
        <v>51</v>
      </c>
      <c r="C29" s="58">
        <v>16898.543000000001</v>
      </c>
      <c r="D29" s="58" t="s">
        <v>75</v>
      </c>
      <c r="E29" s="33">
        <f t="shared" si="0"/>
        <v>-4365.9899483065519</v>
      </c>
      <c r="F29">
        <f t="shared" si="1"/>
        <v>-4366</v>
      </c>
      <c r="G29">
        <f t="shared" si="2"/>
        <v>2.9420000002573943E-2</v>
      </c>
      <c r="H29">
        <f t="shared" si="3"/>
        <v>2.9420000002573943E-2</v>
      </c>
      <c r="O29">
        <f t="shared" ca="1" si="4"/>
        <v>2.7032277006917585E-2</v>
      </c>
      <c r="Q29" s="2">
        <f t="shared" si="5"/>
        <v>1880.0430000000015</v>
      </c>
    </row>
    <row r="30" spans="1:17" x14ac:dyDescent="0.2">
      <c r="A30" s="58" t="s">
        <v>110</v>
      </c>
      <c r="B30" s="59" t="s">
        <v>51</v>
      </c>
      <c r="C30" s="58">
        <v>17551.637999999999</v>
      </c>
      <c r="D30" s="58" t="s">
        <v>75</v>
      </c>
      <c r="E30" s="33">
        <f t="shared" si="0"/>
        <v>-4142.8522619726873</v>
      </c>
      <c r="F30">
        <f t="shared" si="1"/>
        <v>-4143</v>
      </c>
      <c r="G30">
        <f t="shared" si="2"/>
        <v>0.43241000000125496</v>
      </c>
      <c r="I30">
        <f>G30</f>
        <v>0.43241000000125496</v>
      </c>
      <c r="O30">
        <f t="shared" ca="1" si="4"/>
        <v>2.3873209291247741E-2</v>
      </c>
      <c r="Q30" s="2">
        <f t="shared" si="5"/>
        <v>2533.137999999999</v>
      </c>
    </row>
    <row r="31" spans="1:17" x14ac:dyDescent="0.2">
      <c r="A31" s="58" t="s">
        <v>82</v>
      </c>
      <c r="B31" s="59" t="s">
        <v>51</v>
      </c>
      <c r="C31" s="58">
        <v>17618.654999999999</v>
      </c>
      <c r="D31" s="58" t="s">
        <v>75</v>
      </c>
      <c r="E31" s="33">
        <f t="shared" si="0"/>
        <v>-4119.9551056247801</v>
      </c>
      <c r="F31">
        <f t="shared" si="1"/>
        <v>-4120</v>
      </c>
      <c r="G31">
        <f t="shared" si="2"/>
        <v>0.13139999999839347</v>
      </c>
      <c r="H31">
        <f t="shared" ref="H31:H36" si="6">G31</f>
        <v>0.13139999999839347</v>
      </c>
      <c r="O31">
        <f t="shared" ca="1" si="4"/>
        <v>2.3547386163622605E-2</v>
      </c>
      <c r="Q31" s="2">
        <f t="shared" si="5"/>
        <v>2600.1549999999988</v>
      </c>
    </row>
    <row r="32" spans="1:17" x14ac:dyDescent="0.2">
      <c r="A32" s="58" t="s">
        <v>82</v>
      </c>
      <c r="B32" s="59" t="s">
        <v>51</v>
      </c>
      <c r="C32" s="58">
        <v>17802.841</v>
      </c>
      <c r="D32" s="58" t="s">
        <v>75</v>
      </c>
      <c r="E32" s="33">
        <f t="shared" si="0"/>
        <v>-4057.0257647247736</v>
      </c>
      <c r="F32">
        <f t="shared" si="1"/>
        <v>-4057</v>
      </c>
      <c r="G32">
        <f t="shared" si="2"/>
        <v>-7.5409999997646082E-2</v>
      </c>
      <c r="H32">
        <f t="shared" si="6"/>
        <v>-7.5409999997646082E-2</v>
      </c>
      <c r="O32">
        <f t="shared" ca="1" si="4"/>
        <v>2.2654914118388519E-2</v>
      </c>
      <c r="Q32" s="2">
        <f t="shared" si="5"/>
        <v>2784.3410000000003</v>
      </c>
    </row>
    <row r="33" spans="1:17" x14ac:dyDescent="0.2">
      <c r="A33" s="58" t="s">
        <v>82</v>
      </c>
      <c r="B33" s="59" t="s">
        <v>51</v>
      </c>
      <c r="C33" s="58">
        <v>17893.723000000002</v>
      </c>
      <c r="D33" s="58" t="s">
        <v>75</v>
      </c>
      <c r="E33" s="33">
        <f t="shared" si="0"/>
        <v>-4025.974846850047</v>
      </c>
      <c r="F33">
        <f t="shared" si="1"/>
        <v>-4026</v>
      </c>
      <c r="G33">
        <f t="shared" si="2"/>
        <v>7.3620000002847519E-2</v>
      </c>
      <c r="H33">
        <f t="shared" si="6"/>
        <v>7.3620000002847519E-2</v>
      </c>
      <c r="O33">
        <f t="shared" ca="1" si="4"/>
        <v>2.2215761207241592E-2</v>
      </c>
      <c r="Q33" s="2">
        <f t="shared" si="5"/>
        <v>2875.2230000000018</v>
      </c>
    </row>
    <row r="34" spans="1:17" x14ac:dyDescent="0.2">
      <c r="A34" s="58" t="s">
        <v>82</v>
      </c>
      <c r="B34" s="59" t="s">
        <v>49</v>
      </c>
      <c r="C34" s="58">
        <v>18278.625</v>
      </c>
      <c r="D34" s="58" t="s">
        <v>75</v>
      </c>
      <c r="E34" s="33">
        <f t="shared" si="0"/>
        <v>-3894.4684936467966</v>
      </c>
      <c r="F34">
        <f t="shared" si="1"/>
        <v>-3894.5</v>
      </c>
      <c r="G34">
        <f t="shared" si="2"/>
        <v>9.2215000000578584E-2</v>
      </c>
      <c r="H34">
        <f t="shared" si="6"/>
        <v>9.2215000000578584E-2</v>
      </c>
      <c r="O34">
        <f t="shared" ca="1" si="4"/>
        <v>2.0352902890602202E-2</v>
      </c>
      <c r="Q34" s="2">
        <f t="shared" si="5"/>
        <v>3260.125</v>
      </c>
    </row>
    <row r="35" spans="1:17" x14ac:dyDescent="0.2">
      <c r="A35" s="58" t="s">
        <v>128</v>
      </c>
      <c r="B35" s="59" t="s">
        <v>51</v>
      </c>
      <c r="C35" s="58">
        <v>19708.339</v>
      </c>
      <c r="D35" s="58" t="s">
        <v>75</v>
      </c>
      <c r="E35" s="33">
        <f t="shared" si="0"/>
        <v>-3405.9896749770228</v>
      </c>
      <c r="F35">
        <f t="shared" si="1"/>
        <v>-3406</v>
      </c>
      <c r="G35">
        <f t="shared" si="2"/>
        <v>3.0220000000554137E-2</v>
      </c>
      <c r="H35">
        <f t="shared" si="6"/>
        <v>3.0220000000554137E-2</v>
      </c>
      <c r="O35">
        <f t="shared" ca="1" si="4"/>
        <v>1.3432702984303019E-2</v>
      </c>
      <c r="Q35" s="2">
        <f t="shared" si="5"/>
        <v>4689.8389999999999</v>
      </c>
    </row>
    <row r="36" spans="1:17" x14ac:dyDescent="0.2">
      <c r="A36" s="58" t="s">
        <v>82</v>
      </c>
      <c r="B36" s="59" t="s">
        <v>51</v>
      </c>
      <c r="C36" s="58">
        <v>20448.817999999999</v>
      </c>
      <c r="D36" s="58" t="s">
        <v>75</v>
      </c>
      <c r="E36" s="33">
        <f t="shared" si="0"/>
        <v>-3152.9962041361591</v>
      </c>
      <c r="F36">
        <f t="shared" si="1"/>
        <v>-3153</v>
      </c>
      <c r="G36">
        <f t="shared" si="2"/>
        <v>1.1109999999462161E-2</v>
      </c>
      <c r="H36">
        <f t="shared" si="6"/>
        <v>1.1109999999462161E-2</v>
      </c>
      <c r="O36">
        <f t="shared" ca="1" si="4"/>
        <v>9.8486485804264723E-3</v>
      </c>
      <c r="Q36" s="2">
        <f t="shared" si="5"/>
        <v>5430.3179999999993</v>
      </c>
    </row>
    <row r="37" spans="1:17" x14ac:dyDescent="0.2">
      <c r="A37" t="s">
        <v>14</v>
      </c>
      <c r="C37" s="27">
        <v>29677.227999999999</v>
      </c>
      <c r="D37" s="27" t="s">
        <v>16</v>
      </c>
      <c r="E37">
        <f t="shared" si="0"/>
        <v>0</v>
      </c>
      <c r="F37">
        <f t="shared" si="1"/>
        <v>0</v>
      </c>
      <c r="G37">
        <f t="shared" si="2"/>
        <v>0</v>
      </c>
      <c r="I37">
        <f>G37</f>
        <v>0</v>
      </c>
      <c r="O37">
        <f t="shared" ca="1" si="4"/>
        <v>-3.4817452350098255E-2</v>
      </c>
      <c r="Q37" s="2">
        <f t="shared" si="5"/>
        <v>14658.727999999999</v>
      </c>
    </row>
    <row r="38" spans="1:17" x14ac:dyDescent="0.2">
      <c r="A38" s="58" t="s">
        <v>142</v>
      </c>
      <c r="B38" s="59" t="s">
        <v>51</v>
      </c>
      <c r="C38" s="58">
        <v>30224.5</v>
      </c>
      <c r="D38" s="58" t="s">
        <v>75</v>
      </c>
      <c r="E38" s="33">
        <f t="shared" si="0"/>
        <v>186.98199783386377</v>
      </c>
      <c r="F38">
        <f t="shared" si="1"/>
        <v>187</v>
      </c>
      <c r="G38">
        <f t="shared" si="2"/>
        <v>-5.2690000000438886E-2</v>
      </c>
      <c r="I38">
        <f>G38</f>
        <v>-5.2690000000438886E-2</v>
      </c>
      <c r="O38">
        <f t="shared" ca="1" si="4"/>
        <v>-3.7466536039920048E-2</v>
      </c>
      <c r="Q38" s="2">
        <f t="shared" si="5"/>
        <v>15206</v>
      </c>
    </row>
    <row r="39" spans="1:17" x14ac:dyDescent="0.2">
      <c r="A39" s="58" t="s">
        <v>147</v>
      </c>
      <c r="B39" s="59" t="s">
        <v>51</v>
      </c>
      <c r="C39" s="58">
        <v>30350.467000000001</v>
      </c>
      <c r="D39" s="58" t="s">
        <v>75</v>
      </c>
      <c r="E39" s="33">
        <f t="shared" si="0"/>
        <v>230.02012388660972</v>
      </c>
      <c r="F39">
        <f t="shared" si="1"/>
        <v>230</v>
      </c>
      <c r="G39">
        <f t="shared" si="2"/>
        <v>5.8899999999994179E-2</v>
      </c>
      <c r="I39">
        <f>G39</f>
        <v>5.8899999999994179E-2</v>
      </c>
      <c r="O39">
        <f t="shared" ca="1" si="4"/>
        <v>-3.8075683626349659E-2</v>
      </c>
      <c r="Q39" s="2">
        <f t="shared" si="5"/>
        <v>15331.967000000001</v>
      </c>
    </row>
    <row r="40" spans="1:17" x14ac:dyDescent="0.2">
      <c r="A40" s="58" t="s">
        <v>142</v>
      </c>
      <c r="B40" s="59" t="s">
        <v>51</v>
      </c>
      <c r="C40" s="58">
        <v>30792.312000000002</v>
      </c>
      <c r="D40" s="58" t="s">
        <v>75</v>
      </c>
      <c r="E40" s="33">
        <f t="shared" si="0"/>
        <v>380.98173133757308</v>
      </c>
      <c r="F40">
        <f t="shared" si="1"/>
        <v>381</v>
      </c>
      <c r="G40">
        <f t="shared" si="2"/>
        <v>-5.3469999998924322E-2</v>
      </c>
      <c r="I40">
        <f>G40</f>
        <v>-5.3469999998924322E-2</v>
      </c>
      <c r="O40">
        <f t="shared" ca="1" si="4"/>
        <v>-4.0214783290323408E-2</v>
      </c>
      <c r="Q40" s="2">
        <f t="shared" si="5"/>
        <v>15773.812000000002</v>
      </c>
    </row>
    <row r="41" spans="1:17" x14ac:dyDescent="0.2">
      <c r="A41" s="58" t="s">
        <v>142</v>
      </c>
      <c r="B41" s="59" t="s">
        <v>51</v>
      </c>
      <c r="C41" s="58">
        <v>33186.478999999999</v>
      </c>
      <c r="D41" s="58" t="s">
        <v>75</v>
      </c>
      <c r="E41" s="33">
        <f t="shared" si="0"/>
        <v>1198.977405897768</v>
      </c>
      <c r="F41">
        <f t="shared" si="1"/>
        <v>1199</v>
      </c>
      <c r="G41">
        <f t="shared" si="2"/>
        <v>-6.6129999999247957E-2</v>
      </c>
      <c r="I41">
        <f>G41</f>
        <v>-6.6129999999247957E-2</v>
      </c>
      <c r="O41">
        <f t="shared" ca="1" si="4"/>
        <v>-5.1802753655426241E-2</v>
      </c>
      <c r="Q41" s="2">
        <f t="shared" si="5"/>
        <v>18167.978999999999</v>
      </c>
    </row>
    <row r="42" spans="1:17" x14ac:dyDescent="0.2">
      <c r="A42" s="58" t="s">
        <v>157</v>
      </c>
      <c r="B42" s="59" t="s">
        <v>51</v>
      </c>
      <c r="C42" s="58">
        <v>33599.154999999999</v>
      </c>
      <c r="D42" s="58" t="s">
        <v>75</v>
      </c>
      <c r="E42" s="33">
        <f t="shared" si="0"/>
        <v>1339.9730770413444</v>
      </c>
      <c r="F42">
        <f t="shared" si="1"/>
        <v>1340</v>
      </c>
      <c r="G42">
        <f t="shared" si="2"/>
        <v>-7.8800000002956949E-2</v>
      </c>
      <c r="H42">
        <f>G42</f>
        <v>-7.8800000002956949E-2</v>
      </c>
      <c r="O42">
        <f t="shared" ca="1" si="4"/>
        <v>-5.3800191089997756E-2</v>
      </c>
      <c r="Q42" s="2">
        <f t="shared" si="5"/>
        <v>18580.654999999999</v>
      </c>
    </row>
    <row r="43" spans="1:17" x14ac:dyDescent="0.2">
      <c r="A43" s="58" t="s">
        <v>142</v>
      </c>
      <c r="B43" s="59" t="s">
        <v>51</v>
      </c>
      <c r="C43" s="58">
        <v>35390.428</v>
      </c>
      <c r="D43" s="58" t="s">
        <v>75</v>
      </c>
      <c r="E43" s="33">
        <f t="shared" si="0"/>
        <v>1951.9828349055479</v>
      </c>
      <c r="F43">
        <f t="shared" si="1"/>
        <v>1952</v>
      </c>
      <c r="G43">
        <f t="shared" si="2"/>
        <v>-5.0239999996847473E-2</v>
      </c>
      <c r="I43">
        <f t="shared" ref="I43:I68" si="7">G43</f>
        <v>-5.0239999996847473E-2</v>
      </c>
      <c r="O43">
        <f t="shared" ca="1" si="4"/>
        <v>-6.2469919529414546E-2</v>
      </c>
      <c r="Q43" s="2">
        <f t="shared" si="5"/>
        <v>20371.928</v>
      </c>
    </row>
    <row r="44" spans="1:17" x14ac:dyDescent="0.2">
      <c r="A44" s="58" t="s">
        <v>142</v>
      </c>
      <c r="B44" s="59" t="s">
        <v>51</v>
      </c>
      <c r="C44" s="58">
        <v>36596.315000000002</v>
      </c>
      <c r="D44" s="58" t="s">
        <v>75</v>
      </c>
      <c r="E44" s="33">
        <f t="shared" si="0"/>
        <v>2363.9884928268093</v>
      </c>
      <c r="F44">
        <f t="shared" si="1"/>
        <v>2364</v>
      </c>
      <c r="G44">
        <f t="shared" si="2"/>
        <v>-3.3679999993182719E-2</v>
      </c>
      <c r="I44">
        <f t="shared" si="7"/>
        <v>-3.3679999993182719E-2</v>
      </c>
      <c r="O44">
        <f t="shared" ca="1" si="4"/>
        <v>-6.830640338078664E-2</v>
      </c>
      <c r="Q44" s="2">
        <f t="shared" si="5"/>
        <v>21577.815000000002</v>
      </c>
    </row>
    <row r="45" spans="1:17" x14ac:dyDescent="0.2">
      <c r="A45" s="58" t="s">
        <v>142</v>
      </c>
      <c r="B45" s="59" t="s">
        <v>51</v>
      </c>
      <c r="C45" s="58">
        <v>36824.540999999997</v>
      </c>
      <c r="D45" s="58" t="s">
        <v>75</v>
      </c>
      <c r="E45" s="33">
        <f t="shared" si="0"/>
        <v>2441.9646243256443</v>
      </c>
      <c r="F45">
        <f t="shared" si="1"/>
        <v>2442</v>
      </c>
      <c r="G45">
        <f t="shared" si="2"/>
        <v>-0.10354000000370434</v>
      </c>
      <c r="I45">
        <f t="shared" si="7"/>
        <v>-0.10354000000370434</v>
      </c>
      <c r="O45">
        <f t="shared" ca="1" si="4"/>
        <v>-6.9411368770124063E-2</v>
      </c>
      <c r="Q45" s="2">
        <f t="shared" si="5"/>
        <v>21806.040999999997</v>
      </c>
    </row>
    <row r="46" spans="1:17" x14ac:dyDescent="0.2">
      <c r="A46" s="58" t="s">
        <v>142</v>
      </c>
      <c r="B46" s="59" t="s">
        <v>51</v>
      </c>
      <c r="C46" s="58">
        <v>37316.339999999997</v>
      </c>
      <c r="D46" s="58" t="s">
        <v>75</v>
      </c>
      <c r="E46" s="33">
        <f t="shared" si="0"/>
        <v>2609.9936109222472</v>
      </c>
      <c r="F46">
        <f t="shared" si="1"/>
        <v>2610</v>
      </c>
      <c r="G46">
        <f t="shared" si="2"/>
        <v>-1.870000000053551E-2</v>
      </c>
      <c r="I46">
        <f t="shared" si="7"/>
        <v>-1.870000000053551E-2</v>
      </c>
      <c r="O46">
        <f t="shared" ca="1" si="4"/>
        <v>-7.179129422408162E-2</v>
      </c>
      <c r="Q46" s="2">
        <f t="shared" si="5"/>
        <v>22297.839999999997</v>
      </c>
    </row>
    <row r="47" spans="1:17" x14ac:dyDescent="0.2">
      <c r="A47" s="58" t="s">
        <v>142</v>
      </c>
      <c r="B47" s="59" t="s">
        <v>51</v>
      </c>
      <c r="C47" s="58">
        <v>37588.394</v>
      </c>
      <c r="D47" s="58" t="s">
        <v>75</v>
      </c>
      <c r="E47" s="33">
        <f t="shared" si="0"/>
        <v>2702.944100694599</v>
      </c>
      <c r="F47">
        <f t="shared" si="1"/>
        <v>2703</v>
      </c>
      <c r="G47">
        <f t="shared" si="2"/>
        <v>-0.1636099999959697</v>
      </c>
      <c r="I47">
        <f t="shared" si="7"/>
        <v>-0.1636099999959697</v>
      </c>
      <c r="O47">
        <f t="shared" ca="1" si="4"/>
        <v>-7.3108752957522394E-2</v>
      </c>
      <c r="Q47" s="2">
        <f t="shared" si="5"/>
        <v>22569.894</v>
      </c>
    </row>
    <row r="48" spans="1:17" x14ac:dyDescent="0.2">
      <c r="A48" s="58" t="s">
        <v>177</v>
      </c>
      <c r="B48" s="59" t="s">
        <v>51</v>
      </c>
      <c r="C48" s="58">
        <v>39028.493999999999</v>
      </c>
      <c r="D48" s="58" t="s">
        <v>75</v>
      </c>
      <c r="E48" s="33">
        <f t="shared" si="0"/>
        <v>3194.9714199810719</v>
      </c>
      <c r="F48">
        <f t="shared" si="1"/>
        <v>3195</v>
      </c>
      <c r="G48">
        <f t="shared" si="2"/>
        <v>-8.3650000000488944E-2</v>
      </c>
      <c r="I48">
        <f t="shared" si="7"/>
        <v>-8.3650000000488944E-2</v>
      </c>
      <c r="O48">
        <f t="shared" ca="1" si="4"/>
        <v>-8.0078534644112367E-2</v>
      </c>
      <c r="Q48" s="2">
        <f t="shared" si="5"/>
        <v>24009.993999999999</v>
      </c>
    </row>
    <row r="49" spans="1:30" x14ac:dyDescent="0.2">
      <c r="A49" s="58" t="s">
        <v>177</v>
      </c>
      <c r="B49" s="59" t="s">
        <v>49</v>
      </c>
      <c r="C49" s="58">
        <v>39053.392999999996</v>
      </c>
      <c r="D49" s="58" t="s">
        <v>75</v>
      </c>
      <c r="E49" s="33">
        <f t="shared" si="0"/>
        <v>3203.478459924765</v>
      </c>
      <c r="F49">
        <f t="shared" si="1"/>
        <v>3203.5</v>
      </c>
      <c r="G49">
        <f t="shared" si="2"/>
        <v>-6.3045000002603047E-2</v>
      </c>
      <c r="I49">
        <f t="shared" si="7"/>
        <v>-6.3045000002603047E-2</v>
      </c>
      <c r="O49">
        <f t="shared" ca="1" si="4"/>
        <v>-8.0198947539104268E-2</v>
      </c>
      <c r="Q49" s="2">
        <f t="shared" si="5"/>
        <v>24034.892999999996</v>
      </c>
    </row>
    <row r="50" spans="1:30" x14ac:dyDescent="0.2">
      <c r="A50" s="58" t="s">
        <v>177</v>
      </c>
      <c r="B50" s="59" t="s">
        <v>49</v>
      </c>
      <c r="C50" s="58">
        <v>39056.345000000001</v>
      </c>
      <c r="D50" s="58" t="s">
        <v>75</v>
      </c>
      <c r="E50" s="33">
        <f t="shared" si="0"/>
        <v>3204.4870458886121</v>
      </c>
      <c r="F50">
        <f t="shared" si="1"/>
        <v>3204.5</v>
      </c>
      <c r="G50">
        <f t="shared" si="2"/>
        <v>-3.7915000000793952E-2</v>
      </c>
      <c r="I50">
        <f t="shared" si="7"/>
        <v>-3.7915000000793952E-2</v>
      </c>
      <c r="O50">
        <f t="shared" ca="1" si="4"/>
        <v>-8.0213113762044486E-2</v>
      </c>
      <c r="Q50" s="2">
        <f t="shared" si="5"/>
        <v>24037.845000000001</v>
      </c>
    </row>
    <row r="51" spans="1:30" x14ac:dyDescent="0.2">
      <c r="A51" s="58" t="s">
        <v>142</v>
      </c>
      <c r="B51" s="59" t="s">
        <v>51</v>
      </c>
      <c r="C51" s="58">
        <v>39672.478000000003</v>
      </c>
      <c r="D51" s="58" t="s">
        <v>75</v>
      </c>
      <c r="E51" s="33">
        <f t="shared" si="0"/>
        <v>3414.996224635875</v>
      </c>
      <c r="F51">
        <f t="shared" si="1"/>
        <v>3415</v>
      </c>
      <c r="G51">
        <f t="shared" si="2"/>
        <v>-1.1050000000977889E-2</v>
      </c>
      <c r="I51">
        <f t="shared" si="7"/>
        <v>-1.1050000000977889E-2</v>
      </c>
      <c r="O51">
        <f t="shared" ca="1" si="4"/>
        <v>-8.319510369096153E-2</v>
      </c>
      <c r="Q51" s="2">
        <f t="shared" si="5"/>
        <v>24653.978000000003</v>
      </c>
    </row>
    <row r="52" spans="1:30" x14ac:dyDescent="0.2">
      <c r="A52" s="58" t="s">
        <v>142</v>
      </c>
      <c r="B52" s="59" t="s">
        <v>51</v>
      </c>
      <c r="C52" s="58">
        <v>39827.478000000003</v>
      </c>
      <c r="D52" s="58" t="s">
        <v>75</v>
      </c>
      <c r="E52" s="33">
        <f t="shared" si="0"/>
        <v>3467.9538209759926</v>
      </c>
      <c r="F52">
        <f t="shared" si="1"/>
        <v>3468</v>
      </c>
      <c r="G52">
        <f t="shared" si="2"/>
        <v>-0.13515999999799533</v>
      </c>
      <c r="I52">
        <f t="shared" si="7"/>
        <v>-0.13515999999799533</v>
      </c>
      <c r="O52">
        <f t="shared" ca="1" si="4"/>
        <v>-8.3945913506793382E-2</v>
      </c>
      <c r="Q52" s="2">
        <f t="shared" si="5"/>
        <v>24808.978000000003</v>
      </c>
    </row>
    <row r="53" spans="1:30" x14ac:dyDescent="0.2">
      <c r="A53" s="58" t="s">
        <v>142</v>
      </c>
      <c r="B53" s="59" t="s">
        <v>51</v>
      </c>
      <c r="C53" s="58">
        <v>39915.332999999999</v>
      </c>
      <c r="D53" s="58" t="s">
        <v>75</v>
      </c>
      <c r="E53" s="33">
        <f t="shared" ref="E53:E84" si="8">+(C53-C$7)/C$8</f>
        <v>3497.9705282434816</v>
      </c>
      <c r="F53">
        <f t="shared" ref="F53:F84" si="9">ROUND(2*E53,0)/2</f>
        <v>3498</v>
      </c>
      <c r="G53">
        <f t="shared" ref="G53:G84" si="10">+C53-(C$7+F53*C$8)</f>
        <v>-8.6259999996400438E-2</v>
      </c>
      <c r="I53">
        <f t="shared" si="7"/>
        <v>-8.6259999996400438E-2</v>
      </c>
      <c r="O53">
        <f t="shared" ref="O53:O84" ca="1" si="11">+C$11+C$12*F53</f>
        <v>-8.4370900195000098E-2</v>
      </c>
      <c r="Q53" s="2">
        <f t="shared" ref="Q53:Q84" si="12">+C53-15018.5</f>
        <v>24896.832999999999</v>
      </c>
    </row>
    <row r="54" spans="1:30" x14ac:dyDescent="0.2">
      <c r="A54" s="58" t="s">
        <v>177</v>
      </c>
      <c r="B54" s="59" t="s">
        <v>51</v>
      </c>
      <c r="C54" s="58">
        <v>40152.440999999999</v>
      </c>
      <c r="D54" s="58" t="s">
        <v>75</v>
      </c>
      <c r="E54" s="33">
        <f t="shared" si="8"/>
        <v>3578.9813008435631</v>
      </c>
      <c r="F54">
        <f t="shared" si="9"/>
        <v>3579</v>
      </c>
      <c r="G54">
        <f t="shared" si="10"/>
        <v>-5.4729999996197876E-2</v>
      </c>
      <c r="I54">
        <f t="shared" si="7"/>
        <v>-5.4729999996197876E-2</v>
      </c>
      <c r="O54">
        <f t="shared" ca="1" si="11"/>
        <v>-8.5518364253158202E-2</v>
      </c>
      <c r="Q54" s="2">
        <f t="shared" si="12"/>
        <v>25133.940999999999</v>
      </c>
    </row>
    <row r="55" spans="1:30" x14ac:dyDescent="0.2">
      <c r="A55" s="58" t="s">
        <v>142</v>
      </c>
      <c r="B55" s="59" t="s">
        <v>49</v>
      </c>
      <c r="C55" s="58">
        <v>40619.249000000003</v>
      </c>
      <c r="D55" s="58" t="s">
        <v>75</v>
      </c>
      <c r="E55" s="33">
        <f t="shared" si="8"/>
        <v>3738.4718146005816</v>
      </c>
      <c r="F55">
        <f t="shared" si="9"/>
        <v>3738.5</v>
      </c>
      <c r="G55">
        <f t="shared" si="10"/>
        <v>-8.24949999951059E-2</v>
      </c>
      <c r="I55">
        <f t="shared" si="7"/>
        <v>-8.24949999951059E-2</v>
      </c>
      <c r="O55">
        <f t="shared" ca="1" si="11"/>
        <v>-8.7777876812123845E-2</v>
      </c>
      <c r="Q55" s="2">
        <f t="shared" si="12"/>
        <v>25600.749000000003</v>
      </c>
    </row>
    <row r="56" spans="1:30" x14ac:dyDescent="0.2">
      <c r="A56" t="s">
        <v>30</v>
      </c>
      <c r="C56" s="27">
        <v>40679.328000000001</v>
      </c>
      <c r="D56" s="27"/>
      <c r="E56">
        <f t="shared" si="8"/>
        <v>3758.9985206039223</v>
      </c>
      <c r="F56">
        <f t="shared" si="9"/>
        <v>3759</v>
      </c>
      <c r="G56">
        <f t="shared" si="10"/>
        <v>-4.3299999961163849E-3</v>
      </c>
      <c r="I56">
        <f t="shared" si="7"/>
        <v>-4.3299999961163849E-3</v>
      </c>
      <c r="O56">
        <f t="shared" ca="1" si="11"/>
        <v>-8.8068284382398415E-2</v>
      </c>
      <c r="Q56" s="2">
        <f t="shared" si="12"/>
        <v>25660.828000000001</v>
      </c>
      <c r="AA56" t="s">
        <v>29</v>
      </c>
      <c r="AD56" t="s">
        <v>31</v>
      </c>
    </row>
    <row r="57" spans="1:30" x14ac:dyDescent="0.2">
      <c r="A57" t="s">
        <v>30</v>
      </c>
      <c r="C57" s="27">
        <v>40828.517</v>
      </c>
      <c r="D57" s="27"/>
      <c r="E57">
        <f t="shared" si="8"/>
        <v>3809.9707195741526</v>
      </c>
      <c r="F57">
        <f t="shared" si="9"/>
        <v>3810</v>
      </c>
      <c r="G57">
        <f t="shared" si="10"/>
        <v>-8.5700000003271271E-2</v>
      </c>
      <c r="I57">
        <f t="shared" si="7"/>
        <v>-8.5700000003271271E-2</v>
      </c>
      <c r="O57">
        <f t="shared" ca="1" si="11"/>
        <v>-8.8790761752349817E-2</v>
      </c>
      <c r="Q57" s="2">
        <f t="shared" si="12"/>
        <v>25810.017</v>
      </c>
      <c r="AA57" t="s">
        <v>29</v>
      </c>
      <c r="AD57" t="s">
        <v>31</v>
      </c>
    </row>
    <row r="58" spans="1:30" x14ac:dyDescent="0.2">
      <c r="A58" t="s">
        <v>30</v>
      </c>
      <c r="C58" s="27">
        <v>40831.527999999998</v>
      </c>
      <c r="D58" s="27"/>
      <c r="E58">
        <f t="shared" si="8"/>
        <v>3810.9994635907979</v>
      </c>
      <c r="F58">
        <f t="shared" si="9"/>
        <v>3811</v>
      </c>
      <c r="G58">
        <f t="shared" si="10"/>
        <v>-1.5700000003562309E-3</v>
      </c>
      <c r="I58">
        <f t="shared" si="7"/>
        <v>-1.5700000003562309E-3</v>
      </c>
      <c r="O58">
        <f t="shared" ca="1" si="11"/>
        <v>-8.8804927975290049E-2</v>
      </c>
      <c r="Q58" s="2">
        <f t="shared" si="12"/>
        <v>25813.027999999998</v>
      </c>
      <c r="AA58" t="s">
        <v>29</v>
      </c>
      <c r="AD58" t="s">
        <v>31</v>
      </c>
    </row>
    <row r="59" spans="1:30" x14ac:dyDescent="0.2">
      <c r="A59" t="s">
        <v>30</v>
      </c>
      <c r="B59" s="5" t="s">
        <v>49</v>
      </c>
      <c r="C59" s="27">
        <v>41166.46</v>
      </c>
      <c r="D59" s="27"/>
      <c r="E59">
        <f t="shared" si="8"/>
        <v>3925.4329710578195</v>
      </c>
      <c r="F59">
        <f t="shared" si="9"/>
        <v>3925.5</v>
      </c>
      <c r="G59">
        <f t="shared" si="10"/>
        <v>-0.19618500000069616</v>
      </c>
      <c r="I59">
        <f t="shared" si="7"/>
        <v>-0.19618500000069616</v>
      </c>
      <c r="O59">
        <f t="shared" ca="1" si="11"/>
        <v>-9.0426960501945639E-2</v>
      </c>
      <c r="Q59" s="2">
        <f t="shared" si="12"/>
        <v>26147.96</v>
      </c>
      <c r="AA59" t="s">
        <v>29</v>
      </c>
      <c r="AD59" t="s">
        <v>31</v>
      </c>
    </row>
    <row r="60" spans="1:30" x14ac:dyDescent="0.2">
      <c r="A60" t="s">
        <v>30</v>
      </c>
      <c r="C60" s="27">
        <v>41361.298999999999</v>
      </c>
      <c r="D60" s="27"/>
      <c r="E60">
        <f t="shared" si="8"/>
        <v>3992.0020363049948</v>
      </c>
      <c r="F60">
        <f t="shared" si="9"/>
        <v>3992</v>
      </c>
      <c r="G60">
        <f t="shared" si="10"/>
        <v>5.9600000022328459E-3</v>
      </c>
      <c r="I60">
        <f t="shared" si="7"/>
        <v>5.9600000022328459E-3</v>
      </c>
      <c r="O60">
        <f t="shared" ca="1" si="11"/>
        <v>-9.1369014327470494E-2</v>
      </c>
      <c r="Q60" s="2">
        <f t="shared" si="12"/>
        <v>26342.798999999999</v>
      </c>
      <c r="AA60" t="s">
        <v>29</v>
      </c>
      <c r="AD60" t="s">
        <v>31</v>
      </c>
    </row>
    <row r="61" spans="1:30" x14ac:dyDescent="0.2">
      <c r="A61" t="s">
        <v>30</v>
      </c>
      <c r="C61" s="27">
        <v>41539.527999999998</v>
      </c>
      <c r="D61" s="27"/>
      <c r="E61">
        <f t="shared" si="8"/>
        <v>4052.8960971959805</v>
      </c>
      <c r="F61">
        <f t="shared" si="9"/>
        <v>4053</v>
      </c>
      <c r="G61">
        <f t="shared" si="10"/>
        <v>-0.30411000000458444</v>
      </c>
      <c r="I61">
        <f t="shared" si="7"/>
        <v>-0.30411000000458444</v>
      </c>
      <c r="O61">
        <f t="shared" ca="1" si="11"/>
        <v>-9.223315392682413E-2</v>
      </c>
      <c r="Q61" s="2">
        <f t="shared" si="12"/>
        <v>26521.027999999998</v>
      </c>
      <c r="AA61" t="s">
        <v>29</v>
      </c>
      <c r="AD61" t="s">
        <v>31</v>
      </c>
    </row>
    <row r="62" spans="1:30" x14ac:dyDescent="0.2">
      <c r="A62" s="58" t="s">
        <v>177</v>
      </c>
      <c r="B62" s="59" t="s">
        <v>51</v>
      </c>
      <c r="C62" s="58">
        <v>41595.368000000002</v>
      </c>
      <c r="D62" s="58" t="s">
        <v>75</v>
      </c>
      <c r="E62" s="33">
        <f t="shared" si="8"/>
        <v>4071.974498354899</v>
      </c>
      <c r="F62">
        <f t="shared" si="9"/>
        <v>4072</v>
      </c>
      <c r="G62">
        <f t="shared" si="10"/>
        <v>-7.4639999998908024E-2</v>
      </c>
      <c r="I62">
        <f t="shared" si="7"/>
        <v>-7.4639999998908024E-2</v>
      </c>
      <c r="O62">
        <f t="shared" ca="1" si="11"/>
        <v>-9.250231216268838E-2</v>
      </c>
      <c r="Q62" s="2">
        <f t="shared" si="12"/>
        <v>26576.868000000002</v>
      </c>
    </row>
    <row r="63" spans="1:30" x14ac:dyDescent="0.2">
      <c r="A63" s="58" t="s">
        <v>177</v>
      </c>
      <c r="B63" s="59" t="s">
        <v>51</v>
      </c>
      <c r="C63" s="58">
        <v>41598.300000000003</v>
      </c>
      <c r="D63" s="58" t="s">
        <v>75</v>
      </c>
      <c r="E63" s="33">
        <f t="shared" si="8"/>
        <v>4072.9762510805072</v>
      </c>
      <c r="F63">
        <f t="shared" si="9"/>
        <v>4073</v>
      </c>
      <c r="G63">
        <f t="shared" si="10"/>
        <v>-6.9509999993897509E-2</v>
      </c>
      <c r="I63">
        <f t="shared" si="7"/>
        <v>-6.9509999993897509E-2</v>
      </c>
      <c r="O63">
        <f t="shared" ca="1" si="11"/>
        <v>-9.2516478385628598E-2</v>
      </c>
      <c r="Q63" s="2">
        <f t="shared" si="12"/>
        <v>26579.800000000003</v>
      </c>
    </row>
    <row r="64" spans="1:30" x14ac:dyDescent="0.2">
      <c r="A64" t="s">
        <v>30</v>
      </c>
      <c r="C64" s="27">
        <v>41677.300999999999</v>
      </c>
      <c r="D64" s="27"/>
      <c r="E64">
        <f t="shared" si="8"/>
        <v>4099.967883780284</v>
      </c>
      <c r="F64">
        <f t="shared" si="9"/>
        <v>4100</v>
      </c>
      <c r="G64">
        <f t="shared" si="10"/>
        <v>-9.3999999997322448E-2</v>
      </c>
      <c r="I64">
        <f t="shared" si="7"/>
        <v>-9.3999999997322448E-2</v>
      </c>
      <c r="O64">
        <f t="shared" ca="1" si="11"/>
        <v>-9.2898966405014632E-2</v>
      </c>
      <c r="Q64" s="2">
        <f t="shared" si="12"/>
        <v>26658.800999999999</v>
      </c>
      <c r="AA64" t="s">
        <v>29</v>
      </c>
      <c r="AD64" t="s">
        <v>31</v>
      </c>
    </row>
    <row r="65" spans="1:30" x14ac:dyDescent="0.2">
      <c r="A65" t="s">
        <v>30</v>
      </c>
      <c r="C65" s="27">
        <v>41990.472999999998</v>
      </c>
      <c r="D65" s="27"/>
      <c r="E65">
        <f t="shared" si="8"/>
        <v>4206.966828044976</v>
      </c>
      <c r="F65">
        <f t="shared" si="9"/>
        <v>4207</v>
      </c>
      <c r="G65">
        <f t="shared" si="10"/>
        <v>-9.7090000002935994E-2</v>
      </c>
      <c r="I65">
        <f t="shared" si="7"/>
        <v>-9.7090000002935994E-2</v>
      </c>
      <c r="O65">
        <f t="shared" ca="1" si="11"/>
        <v>-9.4414752259618553E-2</v>
      </c>
      <c r="Q65" s="2">
        <f t="shared" si="12"/>
        <v>26971.972999999998</v>
      </c>
      <c r="AA65" t="s">
        <v>29</v>
      </c>
      <c r="AD65" t="s">
        <v>31</v>
      </c>
    </row>
    <row r="66" spans="1:30" x14ac:dyDescent="0.2">
      <c r="A66" t="s">
        <v>30</v>
      </c>
      <c r="C66" s="27">
        <v>42988.561999999998</v>
      </c>
      <c r="D66" s="27"/>
      <c r="E66">
        <f t="shared" si="8"/>
        <v>4547.9758240031151</v>
      </c>
      <c r="F66">
        <f t="shared" si="9"/>
        <v>4548</v>
      </c>
      <c r="G66">
        <f t="shared" si="10"/>
        <v>-7.076000000233762E-2</v>
      </c>
      <c r="I66">
        <f t="shared" si="7"/>
        <v>-7.076000000233762E-2</v>
      </c>
      <c r="O66">
        <f t="shared" ca="1" si="11"/>
        <v>-9.9245434282234771E-2</v>
      </c>
      <c r="Q66" s="2">
        <f t="shared" si="12"/>
        <v>27970.061999999998</v>
      </c>
      <c r="AA66" t="s">
        <v>29</v>
      </c>
      <c r="AD66" t="s">
        <v>31</v>
      </c>
    </row>
    <row r="67" spans="1:30" x14ac:dyDescent="0.2">
      <c r="A67" t="s">
        <v>30</v>
      </c>
      <c r="C67" s="27">
        <v>43477.275000000001</v>
      </c>
      <c r="D67" s="27"/>
      <c r="E67">
        <f t="shared" si="8"/>
        <v>4714.9504419396835</v>
      </c>
      <c r="F67">
        <f t="shared" si="9"/>
        <v>4715</v>
      </c>
      <c r="G67">
        <f t="shared" si="10"/>
        <v>-0.14504999999917345</v>
      </c>
      <c r="I67">
        <f t="shared" si="7"/>
        <v>-0.14504999999917345</v>
      </c>
      <c r="O67">
        <f t="shared" ca="1" si="11"/>
        <v>-0.1016111935132521</v>
      </c>
      <c r="Q67" s="2">
        <f t="shared" si="12"/>
        <v>28458.775000000001</v>
      </c>
      <c r="AA67" t="s">
        <v>29</v>
      </c>
      <c r="AD67" t="s">
        <v>31</v>
      </c>
    </row>
    <row r="68" spans="1:30" x14ac:dyDescent="0.2">
      <c r="A68" t="s">
        <v>30</v>
      </c>
      <c r="C68" s="27">
        <v>43749.48</v>
      </c>
      <c r="D68" s="27"/>
      <c r="E68">
        <f t="shared" si="8"/>
        <v>4807.9525226607275</v>
      </c>
      <c r="F68">
        <f t="shared" si="9"/>
        <v>4808</v>
      </c>
      <c r="G68">
        <f t="shared" si="10"/>
        <v>-0.1389599999965867</v>
      </c>
      <c r="I68">
        <f t="shared" si="7"/>
        <v>-0.1389599999965867</v>
      </c>
      <c r="O68">
        <f t="shared" ca="1" si="11"/>
        <v>-0.10292865224669288</v>
      </c>
      <c r="Q68" s="2">
        <f t="shared" si="12"/>
        <v>28730.980000000003</v>
      </c>
      <c r="AA68" t="s">
        <v>29</v>
      </c>
      <c r="AD68" t="s">
        <v>31</v>
      </c>
    </row>
    <row r="69" spans="1:30" x14ac:dyDescent="0.2">
      <c r="A69" t="s">
        <v>33</v>
      </c>
      <c r="C69" s="27">
        <v>44712.4476</v>
      </c>
      <c r="D69" s="27"/>
      <c r="E69">
        <f t="shared" si="8"/>
        <v>5136.9618739472544</v>
      </c>
      <c r="F69">
        <f t="shared" si="9"/>
        <v>5137</v>
      </c>
      <c r="G69">
        <f t="shared" si="10"/>
        <v>-0.11159000000043306</v>
      </c>
      <c r="J69">
        <f>G69</f>
        <v>-0.11159000000043306</v>
      </c>
      <c r="O69">
        <f t="shared" ca="1" si="11"/>
        <v>-0.10758933959402642</v>
      </c>
      <c r="Q69" s="2">
        <f t="shared" si="12"/>
        <v>29693.9476</v>
      </c>
      <c r="AA69" t="s">
        <v>32</v>
      </c>
      <c r="AD69" t="s">
        <v>31</v>
      </c>
    </row>
    <row r="70" spans="1:30" x14ac:dyDescent="0.2">
      <c r="A70" t="s">
        <v>34</v>
      </c>
      <c r="C70" s="27">
        <v>44990.502</v>
      </c>
      <c r="D70" s="27"/>
      <c r="E70">
        <f t="shared" si="8"/>
        <v>5231.9624718556006</v>
      </c>
      <c r="F70">
        <f t="shared" si="9"/>
        <v>5232</v>
      </c>
      <c r="G70">
        <f t="shared" si="10"/>
        <v>-0.10983999999734806</v>
      </c>
      <c r="I70">
        <f>G70</f>
        <v>-0.10983999999734806</v>
      </c>
      <c r="O70">
        <f t="shared" ca="1" si="11"/>
        <v>-0.10893513077334765</v>
      </c>
      <c r="Q70" s="2">
        <f t="shared" si="12"/>
        <v>29972.002</v>
      </c>
      <c r="AA70" t="s">
        <v>32</v>
      </c>
      <c r="AD70" t="s">
        <v>31</v>
      </c>
    </row>
    <row r="71" spans="1:30" x14ac:dyDescent="0.2">
      <c r="A71" t="s">
        <v>36</v>
      </c>
      <c r="B71" s="5" t="s">
        <v>49</v>
      </c>
      <c r="C71" s="27">
        <v>45056.347999999998</v>
      </c>
      <c r="D71" s="27"/>
      <c r="E71">
        <f t="shared" si="8"/>
        <v>5254.4595421047052</v>
      </c>
      <c r="F71">
        <f t="shared" si="9"/>
        <v>5254.5</v>
      </c>
      <c r="G71">
        <f t="shared" si="10"/>
        <v>-0.11841500000446104</v>
      </c>
      <c r="I71">
        <f>G71</f>
        <v>-0.11841500000446104</v>
      </c>
      <c r="O71">
        <f t="shared" ca="1" si="11"/>
        <v>-0.10925387078950269</v>
      </c>
      <c r="Q71" s="2">
        <f t="shared" si="12"/>
        <v>30037.847999999998</v>
      </c>
      <c r="AA71" t="s">
        <v>35</v>
      </c>
      <c r="AD71" t="s">
        <v>31</v>
      </c>
    </row>
    <row r="72" spans="1:30" x14ac:dyDescent="0.2">
      <c r="A72" t="s">
        <v>36</v>
      </c>
      <c r="B72" s="5" t="s">
        <v>49</v>
      </c>
      <c r="C72" s="27">
        <v>45056.353999999999</v>
      </c>
      <c r="D72" s="27"/>
      <c r="E72">
        <f t="shared" si="8"/>
        <v>5254.4615920761771</v>
      </c>
      <c r="F72">
        <f t="shared" si="9"/>
        <v>5254.5</v>
      </c>
      <c r="G72">
        <f t="shared" si="10"/>
        <v>-0.11241500000323867</v>
      </c>
      <c r="I72">
        <f>G72</f>
        <v>-0.11241500000323867</v>
      </c>
      <c r="O72">
        <f t="shared" ca="1" si="11"/>
        <v>-0.10925387078950269</v>
      </c>
      <c r="Q72" s="2">
        <f t="shared" si="12"/>
        <v>30037.853999999999</v>
      </c>
      <c r="AA72" t="s">
        <v>35</v>
      </c>
      <c r="AD72" t="s">
        <v>31</v>
      </c>
    </row>
    <row r="73" spans="1:30" x14ac:dyDescent="0.2">
      <c r="A73" t="s">
        <v>37</v>
      </c>
      <c r="B73" s="5"/>
      <c r="C73" s="27">
        <v>45195.381000000001</v>
      </c>
      <c r="D73" s="27"/>
      <c r="E73">
        <f t="shared" si="8"/>
        <v>5301.9618226979683</v>
      </c>
      <c r="F73">
        <f t="shared" si="9"/>
        <v>5302</v>
      </c>
      <c r="G73">
        <f t="shared" si="10"/>
        <v>-0.11174000000028173</v>
      </c>
      <c r="I73">
        <f>G73</f>
        <v>-0.11174000000028173</v>
      </c>
      <c r="O73">
        <f t="shared" ca="1" si="11"/>
        <v>-0.10992676637916329</v>
      </c>
      <c r="Q73" s="2">
        <f t="shared" si="12"/>
        <v>30176.881000000001</v>
      </c>
      <c r="AA73" t="s">
        <v>35</v>
      </c>
      <c r="AD73" t="s">
        <v>31</v>
      </c>
    </row>
    <row r="74" spans="1:30" x14ac:dyDescent="0.2">
      <c r="A74" t="s">
        <v>39</v>
      </c>
      <c r="B74" s="5"/>
      <c r="C74" s="27">
        <v>45233.434000000001</v>
      </c>
      <c r="D74" s="27"/>
      <c r="E74">
        <f t="shared" si="8"/>
        <v>5314.9630834304226</v>
      </c>
      <c r="F74">
        <f t="shared" si="9"/>
        <v>5315</v>
      </c>
      <c r="G74">
        <f t="shared" si="10"/>
        <v>-0.1080500000025495</v>
      </c>
      <c r="J74">
        <f t="shared" ref="J74:J81" si="13">G74</f>
        <v>-0.1080500000025495</v>
      </c>
      <c r="O74">
        <f t="shared" ca="1" si="11"/>
        <v>-0.11011092727738621</v>
      </c>
      <c r="Q74" s="2">
        <f t="shared" si="12"/>
        <v>30214.934000000001</v>
      </c>
      <c r="AA74" t="s">
        <v>32</v>
      </c>
      <c r="AB74" t="s">
        <v>38</v>
      </c>
      <c r="AD74" t="s">
        <v>31</v>
      </c>
    </row>
    <row r="75" spans="1:30" x14ac:dyDescent="0.2">
      <c r="A75" t="s">
        <v>39</v>
      </c>
      <c r="B75" s="5"/>
      <c r="C75" s="27">
        <v>45280.271000000001</v>
      </c>
      <c r="D75" s="27"/>
      <c r="E75">
        <f t="shared" si="8"/>
        <v>5330.9655023967589</v>
      </c>
      <c r="F75">
        <f t="shared" si="9"/>
        <v>5331</v>
      </c>
      <c r="G75">
        <f t="shared" si="10"/>
        <v>-0.1009699999995064</v>
      </c>
      <c r="J75">
        <f t="shared" si="13"/>
        <v>-0.1009699999995064</v>
      </c>
      <c r="O75">
        <f t="shared" ca="1" si="11"/>
        <v>-0.11033758684442978</v>
      </c>
      <c r="Q75" s="2">
        <f t="shared" si="12"/>
        <v>30261.771000000001</v>
      </c>
      <c r="AA75" t="s">
        <v>32</v>
      </c>
      <c r="AB75" t="s">
        <v>38</v>
      </c>
      <c r="AD75" t="s">
        <v>31</v>
      </c>
    </row>
    <row r="76" spans="1:30" x14ac:dyDescent="0.2">
      <c r="A76" t="s">
        <v>40</v>
      </c>
      <c r="B76" s="5"/>
      <c r="C76" s="27">
        <v>45330.02</v>
      </c>
      <c r="D76" s="27"/>
      <c r="E76">
        <f t="shared" si="8"/>
        <v>5347.9628408504641</v>
      </c>
      <c r="F76">
        <f t="shared" si="9"/>
        <v>5348</v>
      </c>
      <c r="G76">
        <f t="shared" si="10"/>
        <v>-0.10876000000280328</v>
      </c>
      <c r="J76">
        <f t="shared" si="13"/>
        <v>-0.10876000000280328</v>
      </c>
      <c r="O76">
        <f t="shared" ca="1" si="11"/>
        <v>-0.11057841263441358</v>
      </c>
      <c r="Q76" s="2">
        <f t="shared" si="12"/>
        <v>30311.519999999997</v>
      </c>
      <c r="AA76" t="s">
        <v>32</v>
      </c>
      <c r="AD76" t="s">
        <v>31</v>
      </c>
    </row>
    <row r="77" spans="1:30" x14ac:dyDescent="0.2">
      <c r="A77" t="s">
        <v>39</v>
      </c>
      <c r="B77" s="5"/>
      <c r="C77" s="27">
        <v>45593.438999999998</v>
      </c>
      <c r="D77" s="27"/>
      <c r="E77">
        <f t="shared" si="8"/>
        <v>5437.9630800138029</v>
      </c>
      <c r="F77">
        <f t="shared" si="9"/>
        <v>5438</v>
      </c>
      <c r="G77">
        <f t="shared" si="10"/>
        <v>-0.1080599999986589</v>
      </c>
      <c r="J77">
        <f t="shared" si="13"/>
        <v>-0.1080599999986589</v>
      </c>
      <c r="O77">
        <f t="shared" ca="1" si="11"/>
        <v>-0.1118533726990337</v>
      </c>
      <c r="Q77" s="2">
        <f t="shared" si="12"/>
        <v>30574.938999999998</v>
      </c>
      <c r="AA77" t="s">
        <v>32</v>
      </c>
      <c r="AB77" t="s">
        <v>38</v>
      </c>
      <c r="AD77" t="s">
        <v>31</v>
      </c>
    </row>
    <row r="78" spans="1:30" x14ac:dyDescent="0.2">
      <c r="A78" t="s">
        <v>40</v>
      </c>
      <c r="B78" s="5"/>
      <c r="C78" s="27">
        <v>46003.188199999997</v>
      </c>
      <c r="D78" s="27"/>
      <c r="E78">
        <f t="shared" si="8"/>
        <v>5577.9587750737128</v>
      </c>
      <c r="F78">
        <f t="shared" si="9"/>
        <v>5578</v>
      </c>
      <c r="G78">
        <f t="shared" si="10"/>
        <v>-0.12066000000049826</v>
      </c>
      <c r="J78">
        <f t="shared" si="13"/>
        <v>-0.12066000000049826</v>
      </c>
      <c r="O78">
        <f t="shared" ca="1" si="11"/>
        <v>-0.11383664391066499</v>
      </c>
      <c r="Q78" s="2">
        <f t="shared" si="12"/>
        <v>30984.688199999997</v>
      </c>
      <c r="AA78" t="s">
        <v>32</v>
      </c>
      <c r="AD78" t="s">
        <v>31</v>
      </c>
    </row>
    <row r="79" spans="1:30" x14ac:dyDescent="0.2">
      <c r="A79" t="s">
        <v>40</v>
      </c>
      <c r="B79" s="5" t="s">
        <v>49</v>
      </c>
      <c r="C79" s="27">
        <v>46028.067000000003</v>
      </c>
      <c r="D79" s="27"/>
      <c r="E79">
        <f t="shared" si="8"/>
        <v>5586.4589134467888</v>
      </c>
      <c r="F79">
        <f t="shared" si="9"/>
        <v>5586.5</v>
      </c>
      <c r="G79">
        <f t="shared" si="10"/>
        <v>-0.12025499999435851</v>
      </c>
      <c r="J79">
        <f t="shared" si="13"/>
        <v>-0.12025499999435851</v>
      </c>
      <c r="O79">
        <f t="shared" ca="1" si="11"/>
        <v>-0.11395705680565689</v>
      </c>
      <c r="Q79" s="2">
        <f t="shared" si="12"/>
        <v>31009.567000000003</v>
      </c>
      <c r="AA79" t="s">
        <v>32</v>
      </c>
      <c r="AD79" t="s">
        <v>31</v>
      </c>
    </row>
    <row r="80" spans="1:30" x14ac:dyDescent="0.2">
      <c r="A80" t="s">
        <v>40</v>
      </c>
      <c r="B80" s="5" t="s">
        <v>49</v>
      </c>
      <c r="C80" s="27">
        <v>46030.991000000002</v>
      </c>
      <c r="D80" s="27"/>
      <c r="E80">
        <f t="shared" si="8"/>
        <v>5587.4579328771015</v>
      </c>
      <c r="F80">
        <f t="shared" si="9"/>
        <v>5587.5</v>
      </c>
      <c r="G80">
        <f t="shared" si="10"/>
        <v>-0.12312499999825377</v>
      </c>
      <c r="J80">
        <f t="shared" si="13"/>
        <v>-0.12312499999825377</v>
      </c>
      <c r="O80">
        <f t="shared" ca="1" si="11"/>
        <v>-0.11397122302859711</v>
      </c>
      <c r="Q80" s="2">
        <f t="shared" si="12"/>
        <v>31012.491000000002</v>
      </c>
      <c r="AA80" t="s">
        <v>32</v>
      </c>
      <c r="AD80" t="s">
        <v>31</v>
      </c>
    </row>
    <row r="81" spans="1:30" x14ac:dyDescent="0.2">
      <c r="A81" s="33" t="s">
        <v>40</v>
      </c>
      <c r="B81" s="31" t="s">
        <v>49</v>
      </c>
      <c r="C81" s="30">
        <v>46060.26</v>
      </c>
      <c r="D81" s="30"/>
      <c r="E81" s="33">
        <f t="shared" si="8"/>
        <v>5597.4580353756755</v>
      </c>
      <c r="F81">
        <f t="shared" si="9"/>
        <v>5597.5</v>
      </c>
      <c r="G81">
        <f t="shared" si="10"/>
        <v>-0.12282499999855645</v>
      </c>
      <c r="J81">
        <f t="shared" si="13"/>
        <v>-0.12282499999855645</v>
      </c>
      <c r="O81">
        <f t="shared" ca="1" si="11"/>
        <v>-0.11411288525799934</v>
      </c>
      <c r="Q81" s="2">
        <f t="shared" si="12"/>
        <v>31041.760000000002</v>
      </c>
      <c r="AA81" t="s">
        <v>32</v>
      </c>
      <c r="AD81" t="s">
        <v>31</v>
      </c>
    </row>
    <row r="82" spans="1:30" x14ac:dyDescent="0.2">
      <c r="A82" s="33" t="s">
        <v>41</v>
      </c>
      <c r="B82" s="31"/>
      <c r="C82" s="30">
        <v>46667.544000000002</v>
      </c>
      <c r="D82" s="30"/>
      <c r="E82" s="33">
        <f t="shared" si="8"/>
        <v>5804.9438478647844</v>
      </c>
      <c r="F82">
        <f t="shared" si="9"/>
        <v>5805</v>
      </c>
      <c r="G82">
        <f t="shared" si="10"/>
        <v>-0.1643499999991036</v>
      </c>
      <c r="I82">
        <f>G82</f>
        <v>-0.1643499999991036</v>
      </c>
      <c r="O82">
        <f t="shared" ca="1" si="11"/>
        <v>-0.11705237651809572</v>
      </c>
      <c r="Q82" s="2">
        <f t="shared" si="12"/>
        <v>31649.044000000002</v>
      </c>
      <c r="AA82" t="s">
        <v>35</v>
      </c>
      <c r="AD82" t="s">
        <v>31</v>
      </c>
    </row>
    <row r="83" spans="1:30" x14ac:dyDescent="0.2">
      <c r="A83" s="58" t="s">
        <v>288</v>
      </c>
      <c r="B83" s="59" t="s">
        <v>51</v>
      </c>
      <c r="C83" s="58">
        <v>47800.32</v>
      </c>
      <c r="D83" s="58" t="s">
        <v>75</v>
      </c>
      <c r="E83" s="33">
        <f t="shared" si="8"/>
        <v>6191.9702617471903</v>
      </c>
      <c r="F83">
        <f t="shared" si="9"/>
        <v>6192</v>
      </c>
      <c r="G83">
        <f t="shared" si="10"/>
        <v>-8.7039999998523854E-2</v>
      </c>
      <c r="I83">
        <f>G83</f>
        <v>-8.7039999998523854E-2</v>
      </c>
      <c r="O83">
        <f t="shared" ca="1" si="11"/>
        <v>-0.12253470479596222</v>
      </c>
      <c r="Q83" s="2">
        <f t="shared" si="12"/>
        <v>32781.82</v>
      </c>
    </row>
    <row r="84" spans="1:30" x14ac:dyDescent="0.2">
      <c r="A84" s="33" t="s">
        <v>43</v>
      </c>
      <c r="B84" s="31"/>
      <c r="C84" s="30">
        <v>48274.433799999999</v>
      </c>
      <c r="D84" s="30"/>
      <c r="E84" s="33">
        <f t="shared" si="8"/>
        <v>6353.9568890999599</v>
      </c>
      <c r="F84">
        <f t="shared" si="9"/>
        <v>6354</v>
      </c>
      <c r="G84">
        <f t="shared" si="10"/>
        <v>-0.12617999999929452</v>
      </c>
      <c r="J84">
        <f>G84</f>
        <v>-0.12617999999929452</v>
      </c>
      <c r="O84">
        <f t="shared" ca="1" si="11"/>
        <v>-0.12482963291227843</v>
      </c>
      <c r="Q84" s="2">
        <f t="shared" si="12"/>
        <v>33255.933799999999</v>
      </c>
      <c r="AA84" t="s">
        <v>32</v>
      </c>
      <c r="AB84" t="s">
        <v>42</v>
      </c>
      <c r="AD84" t="s">
        <v>31</v>
      </c>
    </row>
    <row r="85" spans="1:30" x14ac:dyDescent="0.2">
      <c r="A85" s="58" t="s">
        <v>294</v>
      </c>
      <c r="B85" s="59" t="s">
        <v>51</v>
      </c>
      <c r="C85" s="58">
        <v>48274.4349</v>
      </c>
      <c r="D85" s="58" t="s">
        <v>75</v>
      </c>
      <c r="E85" s="33">
        <f t="shared" ref="E85:E96" si="14">+(C85-C$7)/C$8</f>
        <v>6353.9572649280635</v>
      </c>
      <c r="F85">
        <f t="shared" ref="F85:F98" si="15">ROUND(2*E85,0)/2</f>
        <v>6354</v>
      </c>
      <c r="G85">
        <f t="shared" ref="G85:G96" si="16">+C85-(C$7+F85*C$8)</f>
        <v>-0.12507999999797903</v>
      </c>
      <c r="I85">
        <f>G85</f>
        <v>-0.12507999999797903</v>
      </c>
      <c r="O85">
        <f t="shared" ref="O85:O96" ca="1" si="17">+C$11+C$12*F85</f>
        <v>-0.12482963291227843</v>
      </c>
      <c r="Q85" s="2">
        <f t="shared" ref="Q85:Q96" si="18">+C85-15018.5</f>
        <v>33255.9349</v>
      </c>
    </row>
    <row r="86" spans="1:30" x14ac:dyDescent="0.2">
      <c r="A86" s="33" t="s">
        <v>44</v>
      </c>
      <c r="B86" s="31"/>
      <c r="C86" s="30">
        <v>48558.334999999999</v>
      </c>
      <c r="D86" s="30"/>
      <c r="E86" s="33">
        <f t="shared" si="14"/>
        <v>6450.9551158746372</v>
      </c>
      <c r="F86">
        <f t="shared" si="15"/>
        <v>6451</v>
      </c>
      <c r="G86">
        <f t="shared" si="16"/>
        <v>-0.13136999999551335</v>
      </c>
      <c r="I86">
        <f>G86</f>
        <v>-0.13136999999551335</v>
      </c>
      <c r="O86">
        <f t="shared" ca="1" si="17"/>
        <v>-0.12620375653748012</v>
      </c>
      <c r="Q86" s="2">
        <f t="shared" si="18"/>
        <v>33539.834999999999</v>
      </c>
      <c r="AA86" t="s">
        <v>32</v>
      </c>
      <c r="AB86" t="s">
        <v>42</v>
      </c>
      <c r="AD86" t="s">
        <v>31</v>
      </c>
    </row>
    <row r="87" spans="1:30" x14ac:dyDescent="0.2">
      <c r="A87" s="33" t="s">
        <v>44</v>
      </c>
      <c r="B87" s="33"/>
      <c r="C87" s="30">
        <v>48558.338000000003</v>
      </c>
      <c r="D87" s="30"/>
      <c r="E87" s="33">
        <f t="shared" si="14"/>
        <v>6450.956140860374</v>
      </c>
      <c r="F87">
        <f t="shared" si="15"/>
        <v>6451</v>
      </c>
      <c r="G87">
        <f t="shared" si="16"/>
        <v>-0.12836999999126419</v>
      </c>
      <c r="I87">
        <f>G87</f>
        <v>-0.12836999999126419</v>
      </c>
      <c r="O87">
        <f t="shared" ca="1" si="17"/>
        <v>-0.12620375653748012</v>
      </c>
      <c r="Q87" s="2">
        <f t="shared" si="18"/>
        <v>33539.838000000003</v>
      </c>
      <c r="AA87" t="s">
        <v>32</v>
      </c>
      <c r="AB87" t="s">
        <v>38</v>
      </c>
      <c r="AD87" t="s">
        <v>31</v>
      </c>
    </row>
    <row r="88" spans="1:30" x14ac:dyDescent="0.2">
      <c r="A88" s="33" t="s">
        <v>45</v>
      </c>
      <c r="B88" s="33"/>
      <c r="C88" s="30">
        <v>50080.3</v>
      </c>
      <c r="D88" s="30"/>
      <c r="E88" s="33">
        <f t="shared" si="14"/>
        <v>6970.9525875764903</v>
      </c>
      <c r="F88">
        <f t="shared" si="15"/>
        <v>6971</v>
      </c>
      <c r="G88">
        <f t="shared" si="16"/>
        <v>-0.13876999999774853</v>
      </c>
      <c r="I88">
        <f>G88</f>
        <v>-0.13876999999774853</v>
      </c>
      <c r="O88">
        <f t="shared" ca="1" si="17"/>
        <v>-0.13357019246639634</v>
      </c>
      <c r="Q88" s="2">
        <f t="shared" si="18"/>
        <v>35061.800000000003</v>
      </c>
      <c r="AA88" t="s">
        <v>35</v>
      </c>
      <c r="AD88" t="s">
        <v>31</v>
      </c>
    </row>
    <row r="89" spans="1:30" x14ac:dyDescent="0.2">
      <c r="A89" s="58" t="s">
        <v>311</v>
      </c>
      <c r="B89" s="59" t="s">
        <v>51</v>
      </c>
      <c r="C89" s="58">
        <v>52196.432000000001</v>
      </c>
      <c r="D89" s="58" t="s">
        <v>75</v>
      </c>
      <c r="E89" s="33">
        <f t="shared" si="14"/>
        <v>7693.9542924694297</v>
      </c>
      <c r="F89">
        <f t="shared" si="15"/>
        <v>7694</v>
      </c>
      <c r="G89">
        <f t="shared" si="16"/>
        <v>-0.13378000000375323</v>
      </c>
      <c r="I89">
        <f>G89</f>
        <v>-0.13378000000375323</v>
      </c>
      <c r="O89">
        <f t="shared" ca="1" si="17"/>
        <v>-0.14381237165217792</v>
      </c>
      <c r="Q89" s="2">
        <f t="shared" si="18"/>
        <v>37177.932000000001</v>
      </c>
    </row>
    <row r="90" spans="1:30" x14ac:dyDescent="0.2">
      <c r="A90" s="34" t="s">
        <v>50</v>
      </c>
      <c r="B90" s="35" t="s">
        <v>51</v>
      </c>
      <c r="C90" s="36">
        <v>53413.999000000003</v>
      </c>
      <c r="D90" s="37">
        <v>2E-3</v>
      </c>
      <c r="E90" s="33">
        <f t="shared" si="14"/>
        <v>8109.9505615213538</v>
      </c>
      <c r="F90">
        <f t="shared" si="15"/>
        <v>8110</v>
      </c>
      <c r="G90">
        <f t="shared" si="16"/>
        <v>-0.14469999999710126</v>
      </c>
      <c r="K90">
        <f>G90</f>
        <v>-0.14469999999710126</v>
      </c>
      <c r="O90">
        <f t="shared" ca="1" si="17"/>
        <v>-0.14970552039531093</v>
      </c>
      <c r="Q90" s="2">
        <f t="shared" si="18"/>
        <v>38395.499000000003</v>
      </c>
    </row>
    <row r="91" spans="1:30" x14ac:dyDescent="0.2">
      <c r="A91" s="30" t="s">
        <v>59</v>
      </c>
      <c r="B91" s="31" t="s">
        <v>51</v>
      </c>
      <c r="C91" s="30">
        <v>54479.379500000003</v>
      </c>
      <c r="D91" s="30">
        <v>2.8E-3</v>
      </c>
      <c r="E91" s="33">
        <f t="shared" si="14"/>
        <v>8473.9505000222089</v>
      </c>
      <c r="F91">
        <f t="shared" si="15"/>
        <v>8474</v>
      </c>
      <c r="G91">
        <f t="shared" si="16"/>
        <v>-0.14487999999983003</v>
      </c>
      <c r="J91">
        <f>G91</f>
        <v>-0.14487999999983003</v>
      </c>
      <c r="O91">
        <f t="shared" ca="1" si="17"/>
        <v>-0.15486202554555228</v>
      </c>
      <c r="Q91" s="2">
        <f t="shared" si="18"/>
        <v>39460.879500000003</v>
      </c>
    </row>
    <row r="92" spans="1:30" x14ac:dyDescent="0.2">
      <c r="A92" s="41" t="s">
        <v>65</v>
      </c>
      <c r="B92" s="41"/>
      <c r="C92" s="42">
        <v>55480.355000000003</v>
      </c>
      <c r="D92" s="42">
        <v>0.01</v>
      </c>
      <c r="E92" s="33">
        <f t="shared" si="14"/>
        <v>8815.9457030889662</v>
      </c>
      <c r="F92">
        <f t="shared" si="15"/>
        <v>8816</v>
      </c>
      <c r="G92">
        <f t="shared" si="16"/>
        <v>-0.15891999999439577</v>
      </c>
      <c r="J92">
        <f>G92</f>
        <v>-0.15891999999439577</v>
      </c>
      <c r="O92">
        <f t="shared" ca="1" si="17"/>
        <v>-0.15970687379110871</v>
      </c>
      <c r="Q92" s="2">
        <f t="shared" si="18"/>
        <v>40461.855000000003</v>
      </c>
    </row>
    <row r="93" spans="1:30" x14ac:dyDescent="0.2">
      <c r="A93" s="38" t="s">
        <v>62</v>
      </c>
      <c r="B93" s="31" t="s">
        <v>51</v>
      </c>
      <c r="C93" s="30">
        <v>55503.770600000003</v>
      </c>
      <c r="D93" s="30">
        <v>6.9999999999999999E-4</v>
      </c>
      <c r="E93" s="33">
        <f t="shared" si="14"/>
        <v>8823.9459217525909</v>
      </c>
      <c r="F93">
        <f t="shared" si="15"/>
        <v>8824</v>
      </c>
      <c r="G93">
        <f t="shared" si="16"/>
        <v>-0.15827999999601161</v>
      </c>
      <c r="K93">
        <f>G93</f>
        <v>-0.15827999999601161</v>
      </c>
      <c r="O93">
        <f t="shared" ca="1" si="17"/>
        <v>-0.1598202035746305</v>
      </c>
      <c r="Q93" s="2">
        <f t="shared" si="18"/>
        <v>40485.270600000003</v>
      </c>
    </row>
    <row r="94" spans="1:30" x14ac:dyDescent="0.2">
      <c r="A94" s="39" t="s">
        <v>63</v>
      </c>
      <c r="B94" s="40" t="s">
        <v>51</v>
      </c>
      <c r="C94" s="39">
        <v>55878.412109999997</v>
      </c>
      <c r="D94" s="39">
        <v>4.2999999999999999E-4</v>
      </c>
      <c r="E94" s="33">
        <f t="shared" si="14"/>
        <v>8951.9466563256992</v>
      </c>
      <c r="F94">
        <f t="shared" si="15"/>
        <v>8952</v>
      </c>
      <c r="G94">
        <f t="shared" si="16"/>
        <v>-0.15613000000303145</v>
      </c>
      <c r="K94">
        <f>G94</f>
        <v>-0.15613000000303145</v>
      </c>
      <c r="O94">
        <f t="shared" ca="1" si="17"/>
        <v>-0.16163348011097911</v>
      </c>
      <c r="Q94" s="2">
        <f t="shared" si="18"/>
        <v>40859.912109999997</v>
      </c>
    </row>
    <row r="95" spans="1:30" x14ac:dyDescent="0.2">
      <c r="A95" s="32" t="s">
        <v>64</v>
      </c>
      <c r="B95" s="29" t="s">
        <v>49</v>
      </c>
      <c r="C95" s="28">
        <v>56181.341659999998</v>
      </c>
      <c r="D95" s="28">
        <v>2.0000000000000001E-4</v>
      </c>
      <c r="E95" s="33">
        <f t="shared" si="14"/>
        <v>9055.4461455411401</v>
      </c>
      <c r="F95">
        <f t="shared" si="15"/>
        <v>9055.5</v>
      </c>
      <c r="G95">
        <f t="shared" si="16"/>
        <v>-0.15762499999982538</v>
      </c>
      <c r="K95">
        <f>G95</f>
        <v>-0.15762499999982538</v>
      </c>
      <c r="O95">
        <f t="shared" ca="1" si="17"/>
        <v>-0.16309968418529225</v>
      </c>
      <c r="Q95" s="2">
        <f t="shared" si="18"/>
        <v>41162.841659999998</v>
      </c>
    </row>
    <row r="96" spans="1:30" x14ac:dyDescent="0.2">
      <c r="A96" s="43" t="s">
        <v>66</v>
      </c>
      <c r="B96" s="44"/>
      <c r="C96" s="43">
        <v>56933.540500000003</v>
      </c>
      <c r="D96" s="43">
        <v>1.8499999999999999E-2</v>
      </c>
      <c r="E96" s="33">
        <f t="shared" si="14"/>
        <v>9312.4438393232376</v>
      </c>
      <c r="F96">
        <f t="shared" si="15"/>
        <v>9312.5</v>
      </c>
      <c r="G96">
        <f t="shared" si="16"/>
        <v>-0.16437499999301508</v>
      </c>
      <c r="J96">
        <f>G96</f>
        <v>-0.16437499999301508</v>
      </c>
      <c r="O96">
        <f t="shared" ca="1" si="17"/>
        <v>-0.16674040348092969</v>
      </c>
      <c r="Q96" s="2">
        <f t="shared" si="18"/>
        <v>41915.040500000003</v>
      </c>
    </row>
    <row r="97" spans="1:17" x14ac:dyDescent="0.2">
      <c r="A97" s="60" t="s">
        <v>0</v>
      </c>
      <c r="B97" s="61" t="s">
        <v>51</v>
      </c>
      <c r="C97" s="62">
        <v>57296.4637</v>
      </c>
      <c r="D97" s="66">
        <v>4.1399999999999999E-2</v>
      </c>
      <c r="E97" s="33">
        <f>+(C97-C$7)/C$8</f>
        <v>9436.4408736978403</v>
      </c>
      <c r="F97">
        <f t="shared" si="15"/>
        <v>9436.5</v>
      </c>
      <c r="G97">
        <f>+C97-(C$7+F97*C$8)</f>
        <v>-0.17305499999929452</v>
      </c>
      <c r="K97">
        <f>G97</f>
        <v>-0.17305499999929452</v>
      </c>
      <c r="O97">
        <f ca="1">+C$11+C$12*F97</f>
        <v>-0.1684970151255174</v>
      </c>
      <c r="Q97" s="2">
        <f>+C97-15018.5</f>
        <v>42277.9637</v>
      </c>
    </row>
    <row r="98" spans="1:17" x14ac:dyDescent="0.2">
      <c r="A98" s="63" t="s">
        <v>1</v>
      </c>
      <c r="B98" s="64" t="s">
        <v>51</v>
      </c>
      <c r="C98" s="65">
        <v>57359.404999999999</v>
      </c>
      <c r="D98" s="65">
        <v>0.03</v>
      </c>
      <c r="E98" s="33">
        <f>+(C98-C$7)/C$8</f>
        <v>9457.9455185915322</v>
      </c>
      <c r="F98">
        <f t="shared" si="15"/>
        <v>9458</v>
      </c>
      <c r="G98">
        <f>+C98-(C$7+F98*C$8)</f>
        <v>-0.15946000000258209</v>
      </c>
      <c r="I98">
        <f>G98</f>
        <v>-0.15946000000258209</v>
      </c>
      <c r="O98">
        <f ca="1">+C$11+C$12*F98</f>
        <v>-0.1688015889187322</v>
      </c>
      <c r="Q98" s="2">
        <f>+C98-15018.5</f>
        <v>42340.904999999999</v>
      </c>
    </row>
    <row r="99" spans="1:17" x14ac:dyDescent="0.2">
      <c r="A99" s="58"/>
      <c r="B99" s="59"/>
      <c r="C99" s="58"/>
      <c r="D99" s="58"/>
    </row>
    <row r="100" spans="1:17" x14ac:dyDescent="0.2">
      <c r="A100" s="58"/>
      <c r="B100" s="59"/>
      <c r="C100" s="58"/>
      <c r="D100" s="58"/>
    </row>
    <row r="101" spans="1:17" x14ac:dyDescent="0.2">
      <c r="A101" s="58"/>
      <c r="B101" s="59"/>
      <c r="C101" s="58"/>
      <c r="D101" s="58"/>
    </row>
    <row r="102" spans="1:17" x14ac:dyDescent="0.2">
      <c r="A102" s="58"/>
      <c r="B102" s="59"/>
      <c r="C102" s="58"/>
      <c r="D102" s="58"/>
    </row>
    <row r="103" spans="1:17" x14ac:dyDescent="0.2">
      <c r="A103" s="58"/>
      <c r="B103" s="59"/>
      <c r="C103" s="58"/>
      <c r="D103" s="58"/>
    </row>
    <row r="104" spans="1:17" x14ac:dyDescent="0.2">
      <c r="A104" s="58"/>
      <c r="B104" s="59"/>
      <c r="C104" s="58"/>
      <c r="D104" s="58"/>
    </row>
    <row r="105" spans="1:17" x14ac:dyDescent="0.2">
      <c r="A105" s="58"/>
      <c r="B105" s="59"/>
      <c r="C105" s="58"/>
      <c r="D105" s="58"/>
    </row>
    <row r="106" spans="1:17" x14ac:dyDescent="0.2">
      <c r="A106" s="58"/>
      <c r="B106" s="59"/>
      <c r="C106" s="58"/>
      <c r="D106" s="58"/>
    </row>
    <row r="107" spans="1:17" x14ac:dyDescent="0.2">
      <c r="A107" s="58"/>
      <c r="B107" s="59"/>
      <c r="C107" s="58"/>
      <c r="D107" s="58"/>
    </row>
    <row r="108" spans="1:17" x14ac:dyDescent="0.2">
      <c r="A108" s="58"/>
      <c r="B108" s="59"/>
      <c r="C108" s="58"/>
      <c r="D108" s="58"/>
    </row>
    <row r="109" spans="1:17" x14ac:dyDescent="0.2">
      <c r="A109" s="58"/>
      <c r="B109" s="59"/>
      <c r="C109" s="58"/>
      <c r="D109" s="58"/>
    </row>
    <row r="110" spans="1:17" x14ac:dyDescent="0.2">
      <c r="A110" s="58"/>
      <c r="B110" s="59"/>
      <c r="C110" s="58"/>
      <c r="D110" s="58"/>
    </row>
    <row r="111" spans="1:17" x14ac:dyDescent="0.2">
      <c r="B111" s="5"/>
      <c r="C111" s="27"/>
      <c r="D111" s="27"/>
    </row>
    <row r="112" spans="1:17" x14ac:dyDescent="0.2">
      <c r="B112" s="5"/>
      <c r="C112" s="27"/>
      <c r="D112" s="27"/>
    </row>
    <row r="113" spans="2:4" x14ac:dyDescent="0.2">
      <c r="B113" s="5"/>
      <c r="C113" s="27"/>
      <c r="D113" s="27"/>
    </row>
    <row r="114" spans="2:4" x14ac:dyDescent="0.2">
      <c r="B114" s="5"/>
      <c r="C114" s="27"/>
      <c r="D114" s="27"/>
    </row>
    <row r="115" spans="2:4" x14ac:dyDescent="0.2">
      <c r="B115" s="5"/>
      <c r="C115" s="27"/>
      <c r="D115" s="27"/>
    </row>
    <row r="116" spans="2:4" x14ac:dyDescent="0.2">
      <c r="B116" s="5"/>
      <c r="C116" s="27"/>
      <c r="D116" s="27"/>
    </row>
    <row r="117" spans="2:4" x14ac:dyDescent="0.2">
      <c r="B117" s="5"/>
      <c r="C117" s="27"/>
      <c r="D117" s="27"/>
    </row>
    <row r="118" spans="2:4" x14ac:dyDescent="0.2">
      <c r="B118" s="5"/>
      <c r="C118" s="27"/>
      <c r="D118" s="27"/>
    </row>
    <row r="119" spans="2:4" x14ac:dyDescent="0.2">
      <c r="B119" s="5"/>
      <c r="C119" s="27"/>
      <c r="D119" s="27"/>
    </row>
    <row r="120" spans="2:4" x14ac:dyDescent="0.2">
      <c r="B120" s="5"/>
      <c r="C120" s="27"/>
      <c r="D120" s="27"/>
    </row>
    <row r="121" spans="2:4" x14ac:dyDescent="0.2">
      <c r="B121" s="5"/>
      <c r="C121" s="27"/>
      <c r="D121" s="27"/>
    </row>
    <row r="122" spans="2:4" x14ac:dyDescent="0.2">
      <c r="B122" s="5"/>
      <c r="C122" s="27"/>
      <c r="D122" s="27"/>
    </row>
    <row r="123" spans="2:4" x14ac:dyDescent="0.2">
      <c r="B123" s="5"/>
      <c r="C123" s="27"/>
      <c r="D123" s="27"/>
    </row>
    <row r="124" spans="2:4" x14ac:dyDescent="0.2">
      <c r="B124" s="5"/>
      <c r="C124" s="27"/>
      <c r="D124" s="27"/>
    </row>
    <row r="125" spans="2:4" x14ac:dyDescent="0.2">
      <c r="B125" s="5"/>
      <c r="C125" s="27"/>
      <c r="D125" s="27"/>
    </row>
    <row r="126" spans="2:4" x14ac:dyDescent="0.2">
      <c r="B126" s="5"/>
      <c r="C126" s="27"/>
      <c r="D126" s="27"/>
    </row>
    <row r="127" spans="2:4" x14ac:dyDescent="0.2">
      <c r="B127" s="5"/>
      <c r="C127" s="27"/>
      <c r="D127" s="27"/>
    </row>
    <row r="128" spans="2:4" x14ac:dyDescent="0.2">
      <c r="B128" s="5"/>
      <c r="C128" s="27"/>
      <c r="D128" s="27"/>
    </row>
    <row r="129" spans="2:4" x14ac:dyDescent="0.2">
      <c r="B129" s="5"/>
      <c r="C129" s="27"/>
      <c r="D129" s="27"/>
    </row>
    <row r="130" spans="2:4" x14ac:dyDescent="0.2">
      <c r="B130" s="5"/>
      <c r="C130" s="27"/>
      <c r="D130" s="27"/>
    </row>
    <row r="131" spans="2:4" x14ac:dyDescent="0.2">
      <c r="B131" s="5"/>
      <c r="C131" s="27"/>
      <c r="D131" s="27"/>
    </row>
    <row r="132" spans="2:4" x14ac:dyDescent="0.2">
      <c r="B132" s="5"/>
      <c r="C132" s="27"/>
      <c r="D132" s="27"/>
    </row>
    <row r="133" spans="2:4" x14ac:dyDescent="0.2">
      <c r="B133" s="5"/>
      <c r="C133" s="27"/>
      <c r="D133" s="27"/>
    </row>
    <row r="134" spans="2:4" x14ac:dyDescent="0.2">
      <c r="B134" s="5"/>
      <c r="C134" s="27"/>
      <c r="D134" s="27"/>
    </row>
    <row r="135" spans="2:4" x14ac:dyDescent="0.2">
      <c r="B135" s="5"/>
      <c r="C135" s="27"/>
      <c r="D135" s="27"/>
    </row>
    <row r="136" spans="2:4" x14ac:dyDescent="0.2">
      <c r="B136" s="5"/>
      <c r="C136" s="27"/>
      <c r="D136" s="27"/>
    </row>
    <row r="137" spans="2:4" x14ac:dyDescent="0.2">
      <c r="B137" s="5"/>
      <c r="C137" s="27"/>
      <c r="D137" s="27"/>
    </row>
    <row r="138" spans="2:4" x14ac:dyDescent="0.2">
      <c r="B138" s="5"/>
      <c r="C138" s="27"/>
      <c r="D138" s="27"/>
    </row>
    <row r="139" spans="2:4" x14ac:dyDescent="0.2">
      <c r="B139" s="5"/>
      <c r="C139" s="27"/>
      <c r="D139" s="27"/>
    </row>
    <row r="140" spans="2:4" x14ac:dyDescent="0.2">
      <c r="B140" s="5"/>
      <c r="C140" s="27"/>
      <c r="D140" s="27"/>
    </row>
    <row r="141" spans="2:4" x14ac:dyDescent="0.2">
      <c r="B141" s="5"/>
      <c r="C141" s="27"/>
      <c r="D141" s="27"/>
    </row>
    <row r="142" spans="2:4" x14ac:dyDescent="0.2">
      <c r="B142" s="5"/>
      <c r="C142" s="27"/>
      <c r="D142" s="27"/>
    </row>
    <row r="143" spans="2:4" x14ac:dyDescent="0.2">
      <c r="B143" s="5"/>
      <c r="C143" s="27"/>
      <c r="D143" s="27"/>
    </row>
    <row r="144" spans="2:4" x14ac:dyDescent="0.2">
      <c r="B144" s="5"/>
      <c r="C144" s="27"/>
      <c r="D144" s="27"/>
    </row>
    <row r="145" spans="2:4" x14ac:dyDescent="0.2">
      <c r="B145" s="5"/>
      <c r="C145" s="27"/>
      <c r="D145" s="27"/>
    </row>
    <row r="146" spans="2:4" x14ac:dyDescent="0.2">
      <c r="B146" s="5"/>
      <c r="C146" s="27"/>
      <c r="D146" s="27"/>
    </row>
    <row r="147" spans="2:4" x14ac:dyDescent="0.2">
      <c r="B147" s="5"/>
      <c r="C147" s="27"/>
      <c r="D147" s="27"/>
    </row>
    <row r="148" spans="2:4" x14ac:dyDescent="0.2">
      <c r="C148" s="27"/>
      <c r="D148" s="27"/>
    </row>
    <row r="149" spans="2:4" x14ac:dyDescent="0.2">
      <c r="C149" s="27"/>
      <c r="D149" s="27"/>
    </row>
    <row r="150" spans="2:4" x14ac:dyDescent="0.2">
      <c r="C150" s="27"/>
      <c r="D150" s="27"/>
    </row>
    <row r="151" spans="2:4" x14ac:dyDescent="0.2">
      <c r="C151" s="27"/>
      <c r="D151" s="27"/>
    </row>
    <row r="152" spans="2:4" x14ac:dyDescent="0.2">
      <c r="C152" s="27"/>
      <c r="D152" s="27"/>
    </row>
    <row r="153" spans="2:4" x14ac:dyDescent="0.2">
      <c r="C153" s="27"/>
      <c r="D153" s="27"/>
    </row>
    <row r="154" spans="2:4" x14ac:dyDescent="0.2">
      <c r="C154" s="27"/>
      <c r="D154" s="27"/>
    </row>
    <row r="155" spans="2:4" x14ac:dyDescent="0.2">
      <c r="C155" s="27"/>
      <c r="D155" s="27"/>
    </row>
    <row r="156" spans="2:4" x14ac:dyDescent="0.2">
      <c r="C156" s="27"/>
      <c r="D156" s="27"/>
    </row>
    <row r="157" spans="2:4" x14ac:dyDescent="0.2">
      <c r="C157" s="27"/>
      <c r="D157" s="27"/>
    </row>
    <row r="158" spans="2:4" x14ac:dyDescent="0.2">
      <c r="C158" s="27"/>
      <c r="D158" s="27"/>
    </row>
    <row r="159" spans="2:4" x14ac:dyDescent="0.2">
      <c r="C159" s="27"/>
      <c r="D159" s="27"/>
    </row>
    <row r="160" spans="2:4" x14ac:dyDescent="0.2">
      <c r="C160" s="27"/>
      <c r="D160" s="27"/>
    </row>
    <row r="161" spans="3:4" x14ac:dyDescent="0.2">
      <c r="C161" s="27"/>
      <c r="D161" s="27"/>
    </row>
    <row r="162" spans="3:4" x14ac:dyDescent="0.2">
      <c r="C162" s="27"/>
      <c r="D162" s="27"/>
    </row>
    <row r="163" spans="3:4" x14ac:dyDescent="0.2">
      <c r="C163" s="27"/>
      <c r="D163" s="27"/>
    </row>
    <row r="164" spans="3:4" x14ac:dyDescent="0.2">
      <c r="C164" s="27"/>
      <c r="D164" s="27"/>
    </row>
    <row r="165" spans="3:4" x14ac:dyDescent="0.2">
      <c r="C165" s="27"/>
      <c r="D165" s="27"/>
    </row>
    <row r="166" spans="3:4" x14ac:dyDescent="0.2">
      <c r="C166" s="27"/>
      <c r="D166" s="27"/>
    </row>
    <row r="167" spans="3:4" x14ac:dyDescent="0.2">
      <c r="C167" s="27"/>
      <c r="D167" s="27"/>
    </row>
    <row r="168" spans="3:4" x14ac:dyDescent="0.2">
      <c r="C168" s="27"/>
      <c r="D168" s="27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  <row r="192" spans="3:4" x14ac:dyDescent="0.2">
      <c r="C192" s="27"/>
      <c r="D192" s="27"/>
    </row>
    <row r="193" spans="3:4" x14ac:dyDescent="0.2">
      <c r="C193" s="27"/>
      <c r="D193" s="27"/>
    </row>
    <row r="194" spans="3:4" x14ac:dyDescent="0.2">
      <c r="C194" s="27"/>
      <c r="D194" s="27"/>
    </row>
    <row r="195" spans="3:4" x14ac:dyDescent="0.2">
      <c r="C195" s="27"/>
      <c r="D195" s="27"/>
    </row>
    <row r="196" spans="3:4" x14ac:dyDescent="0.2">
      <c r="C196" s="27"/>
      <c r="D196" s="27"/>
    </row>
    <row r="197" spans="3:4" x14ac:dyDescent="0.2">
      <c r="C197" s="27"/>
      <c r="D197" s="27"/>
    </row>
    <row r="198" spans="3:4" x14ac:dyDescent="0.2">
      <c r="C198" s="27"/>
      <c r="D198" s="27"/>
    </row>
    <row r="199" spans="3:4" x14ac:dyDescent="0.2">
      <c r="C199" s="27"/>
      <c r="D199" s="27"/>
    </row>
    <row r="200" spans="3:4" x14ac:dyDescent="0.2">
      <c r="C200" s="27"/>
      <c r="D200" s="27"/>
    </row>
    <row r="201" spans="3:4" x14ac:dyDescent="0.2">
      <c r="C201" s="27"/>
      <c r="D201" s="27"/>
    </row>
    <row r="202" spans="3:4" x14ac:dyDescent="0.2">
      <c r="C202" s="27"/>
      <c r="D202" s="27"/>
    </row>
    <row r="203" spans="3:4" x14ac:dyDescent="0.2">
      <c r="C203" s="27"/>
      <c r="D203" s="27"/>
    </row>
    <row r="204" spans="3:4" x14ac:dyDescent="0.2">
      <c r="C204" s="27"/>
      <c r="D204" s="27"/>
    </row>
    <row r="205" spans="3:4" x14ac:dyDescent="0.2">
      <c r="C205" s="27"/>
      <c r="D205" s="27"/>
    </row>
    <row r="206" spans="3:4" x14ac:dyDescent="0.2">
      <c r="C206" s="27"/>
      <c r="D206" s="27"/>
    </row>
    <row r="207" spans="3:4" x14ac:dyDescent="0.2">
      <c r="C207" s="27"/>
      <c r="D207" s="27"/>
    </row>
    <row r="208" spans="3:4" x14ac:dyDescent="0.2">
      <c r="C208" s="27"/>
      <c r="D208" s="27"/>
    </row>
    <row r="209" spans="3:4" x14ac:dyDescent="0.2">
      <c r="C209" s="27"/>
      <c r="D209" s="27"/>
    </row>
    <row r="210" spans="3:4" x14ac:dyDescent="0.2">
      <c r="C210" s="27"/>
      <c r="D210" s="27"/>
    </row>
    <row r="211" spans="3:4" x14ac:dyDescent="0.2">
      <c r="C211" s="27"/>
      <c r="D211" s="27"/>
    </row>
    <row r="212" spans="3:4" x14ac:dyDescent="0.2">
      <c r="C212" s="27"/>
      <c r="D212" s="27"/>
    </row>
    <row r="213" spans="3:4" x14ac:dyDescent="0.2">
      <c r="C213" s="27"/>
      <c r="D213" s="27"/>
    </row>
    <row r="214" spans="3:4" x14ac:dyDescent="0.2">
      <c r="C214" s="27"/>
      <c r="D214" s="27"/>
    </row>
    <row r="215" spans="3:4" x14ac:dyDescent="0.2">
      <c r="C215" s="27"/>
      <c r="D215" s="27"/>
    </row>
    <row r="216" spans="3:4" x14ac:dyDescent="0.2">
      <c r="C216" s="27"/>
      <c r="D216" s="27"/>
    </row>
    <row r="217" spans="3:4" x14ac:dyDescent="0.2">
      <c r="C217" s="27"/>
      <c r="D217" s="27"/>
    </row>
    <row r="218" spans="3:4" x14ac:dyDescent="0.2">
      <c r="C218" s="27"/>
      <c r="D218" s="27"/>
    </row>
    <row r="219" spans="3:4" x14ac:dyDescent="0.2">
      <c r="C219" s="27"/>
      <c r="D219" s="27"/>
    </row>
    <row r="220" spans="3:4" x14ac:dyDescent="0.2">
      <c r="C220" s="27"/>
      <c r="D220" s="27"/>
    </row>
    <row r="221" spans="3:4" x14ac:dyDescent="0.2">
      <c r="C221" s="27"/>
      <c r="D221" s="27"/>
    </row>
    <row r="222" spans="3:4" x14ac:dyDescent="0.2">
      <c r="C222" s="27"/>
      <c r="D222" s="27"/>
    </row>
    <row r="223" spans="3:4" x14ac:dyDescent="0.2">
      <c r="C223" s="27"/>
      <c r="D223" s="27"/>
    </row>
    <row r="224" spans="3:4" x14ac:dyDescent="0.2">
      <c r="C224" s="27"/>
      <c r="D224" s="27"/>
    </row>
    <row r="225" spans="3:4" x14ac:dyDescent="0.2">
      <c r="C225" s="27"/>
      <c r="D225" s="27"/>
    </row>
    <row r="226" spans="3:4" x14ac:dyDescent="0.2">
      <c r="C226" s="27"/>
      <c r="D226" s="27"/>
    </row>
    <row r="227" spans="3:4" x14ac:dyDescent="0.2">
      <c r="C227" s="27"/>
      <c r="D227" s="27"/>
    </row>
    <row r="228" spans="3:4" x14ac:dyDescent="0.2">
      <c r="C228" s="27"/>
      <c r="D228" s="27"/>
    </row>
    <row r="229" spans="3:4" x14ac:dyDescent="0.2">
      <c r="C229" s="27"/>
      <c r="D229" s="27"/>
    </row>
    <row r="230" spans="3:4" x14ac:dyDescent="0.2">
      <c r="C230" s="27"/>
      <c r="D230" s="27"/>
    </row>
    <row r="231" spans="3:4" x14ac:dyDescent="0.2">
      <c r="C231" s="27"/>
      <c r="D231" s="27"/>
    </row>
    <row r="232" spans="3:4" x14ac:dyDescent="0.2">
      <c r="C232" s="27"/>
      <c r="D232" s="27"/>
    </row>
    <row r="233" spans="3:4" x14ac:dyDescent="0.2">
      <c r="C233" s="27"/>
      <c r="D233" s="27"/>
    </row>
    <row r="234" spans="3:4" x14ac:dyDescent="0.2">
      <c r="C234" s="27"/>
      <c r="D234" s="27"/>
    </row>
    <row r="235" spans="3:4" x14ac:dyDescent="0.2">
      <c r="C235" s="27"/>
      <c r="D235" s="27"/>
    </row>
    <row r="236" spans="3:4" x14ac:dyDescent="0.2">
      <c r="C236" s="27"/>
      <c r="D236" s="27"/>
    </row>
    <row r="237" spans="3:4" x14ac:dyDescent="0.2">
      <c r="C237" s="27"/>
      <c r="D237" s="27"/>
    </row>
    <row r="238" spans="3:4" x14ac:dyDescent="0.2">
      <c r="C238" s="27"/>
      <c r="D238" s="27"/>
    </row>
    <row r="239" spans="3:4" x14ac:dyDescent="0.2">
      <c r="C239" s="27"/>
      <c r="D239" s="27"/>
    </row>
    <row r="240" spans="3:4" x14ac:dyDescent="0.2">
      <c r="C240" s="27"/>
      <c r="D240" s="27"/>
    </row>
    <row r="241" spans="3:4" x14ac:dyDescent="0.2">
      <c r="C241" s="27"/>
      <c r="D241" s="27"/>
    </row>
    <row r="242" spans="3:4" x14ac:dyDescent="0.2">
      <c r="C242" s="27"/>
      <c r="D242" s="27"/>
    </row>
    <row r="243" spans="3:4" x14ac:dyDescent="0.2">
      <c r="C243" s="27"/>
      <c r="D243" s="27"/>
    </row>
    <row r="244" spans="3:4" x14ac:dyDescent="0.2">
      <c r="C244" s="27"/>
      <c r="D244" s="27"/>
    </row>
    <row r="245" spans="3:4" x14ac:dyDescent="0.2">
      <c r="C245" s="27"/>
      <c r="D245" s="27"/>
    </row>
    <row r="246" spans="3:4" x14ac:dyDescent="0.2">
      <c r="C246" s="27"/>
      <c r="D246" s="27"/>
    </row>
    <row r="247" spans="3:4" x14ac:dyDescent="0.2">
      <c r="C247" s="27"/>
      <c r="D247" s="27"/>
    </row>
    <row r="248" spans="3:4" x14ac:dyDescent="0.2">
      <c r="C248" s="27"/>
      <c r="D248" s="27"/>
    </row>
    <row r="249" spans="3:4" x14ac:dyDescent="0.2">
      <c r="C249" s="27"/>
      <c r="D249" s="27"/>
    </row>
    <row r="250" spans="3:4" x14ac:dyDescent="0.2">
      <c r="C250" s="27"/>
      <c r="D250" s="27"/>
    </row>
    <row r="251" spans="3:4" x14ac:dyDescent="0.2">
      <c r="C251" s="27"/>
      <c r="D251" s="27"/>
    </row>
    <row r="252" spans="3:4" x14ac:dyDescent="0.2">
      <c r="C252" s="27"/>
      <c r="D252" s="27"/>
    </row>
    <row r="253" spans="3:4" x14ac:dyDescent="0.2">
      <c r="C253" s="27"/>
      <c r="D253" s="27"/>
    </row>
    <row r="254" spans="3:4" x14ac:dyDescent="0.2">
      <c r="C254" s="27"/>
      <c r="D254" s="27"/>
    </row>
    <row r="255" spans="3:4" x14ac:dyDescent="0.2">
      <c r="C255" s="27"/>
      <c r="D255" s="27"/>
    </row>
    <row r="256" spans="3:4" x14ac:dyDescent="0.2">
      <c r="C256" s="27"/>
      <c r="D256" s="27"/>
    </row>
    <row r="257" spans="3:4" x14ac:dyDescent="0.2">
      <c r="C257" s="27"/>
      <c r="D257" s="27"/>
    </row>
    <row r="258" spans="3:4" x14ac:dyDescent="0.2">
      <c r="C258" s="27"/>
      <c r="D258" s="27"/>
    </row>
    <row r="259" spans="3:4" x14ac:dyDescent="0.2">
      <c r="C259" s="27"/>
      <c r="D259" s="27"/>
    </row>
    <row r="260" spans="3:4" x14ac:dyDescent="0.2">
      <c r="C260" s="27"/>
      <c r="D260" s="27"/>
    </row>
    <row r="261" spans="3:4" x14ac:dyDescent="0.2">
      <c r="C261" s="27"/>
      <c r="D261" s="27"/>
    </row>
    <row r="262" spans="3:4" x14ac:dyDescent="0.2">
      <c r="C262" s="27"/>
      <c r="D262" s="27"/>
    </row>
    <row r="263" spans="3:4" x14ac:dyDescent="0.2">
      <c r="C263" s="27"/>
      <c r="D263" s="27"/>
    </row>
    <row r="264" spans="3:4" x14ac:dyDescent="0.2">
      <c r="C264" s="27"/>
      <c r="D264" s="27"/>
    </row>
    <row r="265" spans="3:4" x14ac:dyDescent="0.2">
      <c r="C265" s="27"/>
      <c r="D265" s="27"/>
    </row>
    <row r="266" spans="3:4" x14ac:dyDescent="0.2">
      <c r="C266" s="27"/>
      <c r="D266" s="27"/>
    </row>
    <row r="267" spans="3:4" x14ac:dyDescent="0.2">
      <c r="C267" s="27"/>
      <c r="D267" s="27"/>
    </row>
    <row r="268" spans="3:4" x14ac:dyDescent="0.2">
      <c r="C268" s="27"/>
      <c r="D268" s="27"/>
    </row>
    <row r="269" spans="3:4" x14ac:dyDescent="0.2">
      <c r="C269" s="27"/>
      <c r="D269" s="27"/>
    </row>
    <row r="270" spans="3:4" x14ac:dyDescent="0.2">
      <c r="C270" s="27"/>
      <c r="D270" s="27"/>
    </row>
    <row r="271" spans="3:4" x14ac:dyDescent="0.2">
      <c r="C271" s="27"/>
      <c r="D271" s="27"/>
    </row>
    <row r="272" spans="3:4" x14ac:dyDescent="0.2">
      <c r="C272" s="27"/>
      <c r="D272" s="27"/>
    </row>
    <row r="273" spans="3:4" x14ac:dyDescent="0.2">
      <c r="C273" s="27"/>
      <c r="D273" s="27"/>
    </row>
    <row r="274" spans="3:4" x14ac:dyDescent="0.2">
      <c r="C274" s="27"/>
      <c r="D274" s="27"/>
    </row>
    <row r="275" spans="3:4" x14ac:dyDescent="0.2">
      <c r="C275" s="27"/>
      <c r="D275" s="27"/>
    </row>
    <row r="276" spans="3:4" x14ac:dyDescent="0.2">
      <c r="C276" s="27"/>
      <c r="D276" s="27"/>
    </row>
    <row r="277" spans="3:4" x14ac:dyDescent="0.2">
      <c r="C277" s="27"/>
      <c r="D277" s="27"/>
    </row>
    <row r="278" spans="3:4" x14ac:dyDescent="0.2">
      <c r="C278" s="27"/>
      <c r="D278" s="27"/>
    </row>
    <row r="279" spans="3:4" x14ac:dyDescent="0.2">
      <c r="C279" s="27"/>
      <c r="D279" s="27"/>
    </row>
    <row r="280" spans="3:4" x14ac:dyDescent="0.2">
      <c r="C280" s="27"/>
      <c r="D280" s="27"/>
    </row>
    <row r="281" spans="3:4" x14ac:dyDescent="0.2">
      <c r="C281" s="27"/>
      <c r="D281" s="27"/>
    </row>
    <row r="282" spans="3:4" x14ac:dyDescent="0.2">
      <c r="C282" s="27"/>
      <c r="D282" s="27"/>
    </row>
    <row r="283" spans="3:4" x14ac:dyDescent="0.2">
      <c r="C283" s="27"/>
      <c r="D283" s="27"/>
    </row>
    <row r="284" spans="3:4" x14ac:dyDescent="0.2">
      <c r="C284" s="27"/>
      <c r="D284" s="27"/>
    </row>
    <row r="285" spans="3:4" x14ac:dyDescent="0.2">
      <c r="C285" s="27"/>
      <c r="D285" s="27"/>
    </row>
    <row r="286" spans="3:4" x14ac:dyDescent="0.2">
      <c r="C286" s="27"/>
      <c r="D286" s="27"/>
    </row>
    <row r="287" spans="3:4" x14ac:dyDescent="0.2">
      <c r="C287" s="27"/>
      <c r="D287" s="27"/>
    </row>
    <row r="288" spans="3:4" x14ac:dyDescent="0.2">
      <c r="C288" s="27"/>
      <c r="D288" s="27"/>
    </row>
    <row r="289" spans="3:4" x14ac:dyDescent="0.2">
      <c r="C289" s="27"/>
      <c r="D289" s="27"/>
    </row>
    <row r="290" spans="3:4" x14ac:dyDescent="0.2">
      <c r="C290" s="27"/>
      <c r="D290" s="27"/>
    </row>
    <row r="291" spans="3:4" x14ac:dyDescent="0.2">
      <c r="C291" s="27"/>
      <c r="D291" s="27"/>
    </row>
    <row r="292" spans="3:4" x14ac:dyDescent="0.2">
      <c r="C292" s="27"/>
      <c r="D292" s="27"/>
    </row>
    <row r="293" spans="3:4" x14ac:dyDescent="0.2">
      <c r="C293" s="27"/>
      <c r="D293" s="27"/>
    </row>
    <row r="294" spans="3:4" x14ac:dyDescent="0.2">
      <c r="C294" s="27"/>
      <c r="D294" s="27"/>
    </row>
    <row r="295" spans="3:4" x14ac:dyDescent="0.2">
      <c r="C295" s="27"/>
      <c r="D295" s="27"/>
    </row>
    <row r="296" spans="3:4" x14ac:dyDescent="0.2">
      <c r="C296" s="27"/>
      <c r="D296" s="27"/>
    </row>
    <row r="297" spans="3:4" x14ac:dyDescent="0.2">
      <c r="C297" s="27"/>
      <c r="D297" s="27"/>
    </row>
    <row r="298" spans="3:4" x14ac:dyDescent="0.2">
      <c r="C298" s="27"/>
      <c r="D298" s="27"/>
    </row>
    <row r="299" spans="3:4" x14ac:dyDescent="0.2">
      <c r="C299" s="27"/>
      <c r="D299" s="27"/>
    </row>
    <row r="300" spans="3:4" x14ac:dyDescent="0.2">
      <c r="C300" s="27"/>
      <c r="D300" s="27"/>
    </row>
    <row r="301" spans="3:4" x14ac:dyDescent="0.2">
      <c r="C301" s="27"/>
      <c r="D301" s="27"/>
    </row>
    <row r="302" spans="3:4" x14ac:dyDescent="0.2">
      <c r="C302" s="27"/>
      <c r="D302" s="27"/>
    </row>
    <row r="303" spans="3:4" x14ac:dyDescent="0.2">
      <c r="C303" s="27"/>
      <c r="D303" s="27"/>
    </row>
    <row r="304" spans="3:4" x14ac:dyDescent="0.2">
      <c r="C304" s="27"/>
      <c r="D304" s="27"/>
    </row>
    <row r="305" spans="3:4" x14ac:dyDescent="0.2">
      <c r="C305" s="27"/>
      <c r="D305" s="27"/>
    </row>
    <row r="306" spans="3:4" x14ac:dyDescent="0.2">
      <c r="C306" s="27"/>
      <c r="D306" s="27"/>
    </row>
    <row r="307" spans="3:4" x14ac:dyDescent="0.2">
      <c r="C307" s="27"/>
      <c r="D307" s="27"/>
    </row>
    <row r="308" spans="3:4" x14ac:dyDescent="0.2">
      <c r="C308" s="27"/>
      <c r="D308" s="27"/>
    </row>
    <row r="309" spans="3:4" x14ac:dyDescent="0.2">
      <c r="C309" s="27"/>
      <c r="D309" s="27"/>
    </row>
    <row r="310" spans="3:4" x14ac:dyDescent="0.2">
      <c r="C310" s="27"/>
      <c r="D310" s="27"/>
    </row>
    <row r="311" spans="3:4" x14ac:dyDescent="0.2">
      <c r="C311" s="27"/>
      <c r="D311" s="27"/>
    </row>
  </sheetData>
  <phoneticPr fontId="0" type="noConversion"/>
  <hyperlinks>
    <hyperlink ref="L234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3"/>
  <sheetViews>
    <sheetView topLeftCell="A52" workbookViewId="0">
      <selection activeCell="A46" sqref="A46:D98"/>
    </sheetView>
  </sheetViews>
  <sheetFormatPr defaultRowHeight="12.75" x14ac:dyDescent="0.2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5" t="s">
        <v>67</v>
      </c>
      <c r="I1" s="46" t="s">
        <v>68</v>
      </c>
      <c r="J1" s="47" t="s">
        <v>69</v>
      </c>
    </row>
    <row r="2" spans="1:16" x14ac:dyDescent="0.2">
      <c r="I2" s="48" t="s">
        <v>70</v>
      </c>
      <c r="J2" s="49" t="s">
        <v>71</v>
      </c>
    </row>
    <row r="3" spans="1:16" x14ac:dyDescent="0.2">
      <c r="A3" s="50" t="s">
        <v>72</v>
      </c>
      <c r="I3" s="48" t="s">
        <v>73</v>
      </c>
      <c r="J3" s="49" t="s">
        <v>29</v>
      </c>
    </row>
    <row r="4" spans="1:16" x14ac:dyDescent="0.2">
      <c r="I4" s="48" t="s">
        <v>74</v>
      </c>
      <c r="J4" s="49" t="s">
        <v>29</v>
      </c>
    </row>
    <row r="5" spans="1:16" ht="13.5" thickBot="1" x14ac:dyDescent="0.25">
      <c r="I5" s="51" t="s">
        <v>42</v>
      </c>
      <c r="J5" s="52" t="s">
        <v>75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HA 113.72 </v>
      </c>
      <c r="B11" s="5" t="str">
        <f t="shared" ref="B11:B42" si="1">IF(H11=INT(H11),"I","II")</f>
        <v>I</v>
      </c>
      <c r="C11" s="27">
        <f t="shared" ref="C11:C42" si="2">1*G11</f>
        <v>29677.227999999999</v>
      </c>
      <c r="D11" s="11" t="str">
        <f t="shared" ref="D11:D42" si="3">VLOOKUP(F11,I$1:J$5,2,FALSE)</f>
        <v>vis</v>
      </c>
      <c r="E11" s="53">
        <f>VLOOKUP(C11,Active!C$21:E$972,3,FALSE)</f>
        <v>0</v>
      </c>
      <c r="F11" s="5" t="s">
        <v>42</v>
      </c>
      <c r="G11" s="11" t="str">
        <f t="shared" ref="G11:G42" si="4">MID(I11,3,LEN(I11)-3)</f>
        <v>29677.228</v>
      </c>
      <c r="H11" s="27">
        <f t="shared" ref="H11:H42" si="5">1*K11</f>
        <v>0</v>
      </c>
      <c r="I11" s="54" t="s">
        <v>133</v>
      </c>
      <c r="J11" s="55" t="s">
        <v>134</v>
      </c>
      <c r="K11" s="54">
        <v>0</v>
      </c>
      <c r="L11" s="54" t="s">
        <v>135</v>
      </c>
      <c r="M11" s="55" t="s">
        <v>76</v>
      </c>
      <c r="N11" s="55"/>
      <c r="O11" s="56" t="s">
        <v>136</v>
      </c>
      <c r="P11" s="56" t="s">
        <v>137</v>
      </c>
    </row>
    <row r="12" spans="1:16" ht="12.75" customHeight="1" thickBot="1" x14ac:dyDescent="0.25">
      <c r="A12" s="27" t="str">
        <f t="shared" si="0"/>
        <v> MVS 9.169 </v>
      </c>
      <c r="B12" s="5" t="str">
        <f t="shared" si="1"/>
        <v>I</v>
      </c>
      <c r="C12" s="27">
        <f t="shared" si="2"/>
        <v>40679.328000000001</v>
      </c>
      <c r="D12" s="11" t="str">
        <f t="shared" si="3"/>
        <v>vis</v>
      </c>
      <c r="E12" s="53">
        <f>VLOOKUP(C12,Active!C$21:E$972,3,FALSE)</f>
        <v>3758.9985206039223</v>
      </c>
      <c r="F12" s="5" t="s">
        <v>42</v>
      </c>
      <c r="G12" s="11" t="str">
        <f t="shared" si="4"/>
        <v>40679.328</v>
      </c>
      <c r="H12" s="27">
        <f t="shared" si="5"/>
        <v>3759</v>
      </c>
      <c r="I12" s="54" t="s">
        <v>199</v>
      </c>
      <c r="J12" s="55" t="s">
        <v>200</v>
      </c>
      <c r="K12" s="54">
        <v>3759</v>
      </c>
      <c r="L12" s="54" t="s">
        <v>201</v>
      </c>
      <c r="M12" s="55" t="s">
        <v>80</v>
      </c>
      <c r="N12" s="55"/>
      <c r="O12" s="56" t="s">
        <v>141</v>
      </c>
      <c r="P12" s="56" t="s">
        <v>142</v>
      </c>
    </row>
    <row r="13" spans="1:16" ht="12.75" customHeight="1" thickBot="1" x14ac:dyDescent="0.25">
      <c r="A13" s="27" t="str">
        <f t="shared" si="0"/>
        <v> MVS 9.169 </v>
      </c>
      <c r="B13" s="5" t="str">
        <f t="shared" si="1"/>
        <v>I</v>
      </c>
      <c r="C13" s="27">
        <f t="shared" si="2"/>
        <v>40828.517</v>
      </c>
      <c r="D13" s="11" t="str">
        <f t="shared" si="3"/>
        <v>vis</v>
      </c>
      <c r="E13" s="53">
        <f>VLOOKUP(C13,Active!C$21:E$972,3,FALSE)</f>
        <v>3809.9707195741526</v>
      </c>
      <c r="F13" s="5" t="s">
        <v>42</v>
      </c>
      <c r="G13" s="11" t="str">
        <f t="shared" si="4"/>
        <v>40828.517</v>
      </c>
      <c r="H13" s="27">
        <f t="shared" si="5"/>
        <v>3810</v>
      </c>
      <c r="I13" s="54" t="s">
        <v>202</v>
      </c>
      <c r="J13" s="55" t="s">
        <v>203</v>
      </c>
      <c r="K13" s="54">
        <v>3810</v>
      </c>
      <c r="L13" s="54" t="s">
        <v>192</v>
      </c>
      <c r="M13" s="55" t="s">
        <v>80</v>
      </c>
      <c r="N13" s="55"/>
      <c r="O13" s="56" t="s">
        <v>141</v>
      </c>
      <c r="P13" s="56" t="s">
        <v>142</v>
      </c>
    </row>
    <row r="14" spans="1:16" ht="12.75" customHeight="1" thickBot="1" x14ac:dyDescent="0.25">
      <c r="A14" s="27" t="str">
        <f t="shared" si="0"/>
        <v> MVS 9.169 </v>
      </c>
      <c r="B14" s="5" t="str">
        <f t="shared" si="1"/>
        <v>I</v>
      </c>
      <c r="C14" s="27">
        <f t="shared" si="2"/>
        <v>40831.527999999998</v>
      </c>
      <c r="D14" s="11" t="str">
        <f t="shared" si="3"/>
        <v>vis</v>
      </c>
      <c r="E14" s="53">
        <f>VLOOKUP(C14,Active!C$21:E$972,3,FALSE)</f>
        <v>3810.9994635907979</v>
      </c>
      <c r="F14" s="5" t="s">
        <v>42</v>
      </c>
      <c r="G14" s="11" t="str">
        <f t="shared" si="4"/>
        <v>40831.528</v>
      </c>
      <c r="H14" s="27">
        <f t="shared" si="5"/>
        <v>3811</v>
      </c>
      <c r="I14" s="54" t="s">
        <v>204</v>
      </c>
      <c r="J14" s="55" t="s">
        <v>205</v>
      </c>
      <c r="K14" s="54">
        <v>3811</v>
      </c>
      <c r="L14" s="54" t="s">
        <v>85</v>
      </c>
      <c r="M14" s="55" t="s">
        <v>80</v>
      </c>
      <c r="N14" s="55"/>
      <c r="O14" s="56" t="s">
        <v>141</v>
      </c>
      <c r="P14" s="56" t="s">
        <v>142</v>
      </c>
    </row>
    <row r="15" spans="1:16" ht="12.75" customHeight="1" thickBot="1" x14ac:dyDescent="0.25">
      <c r="A15" s="27" t="str">
        <f t="shared" si="0"/>
        <v> MVS 9.169 </v>
      </c>
      <c r="B15" s="5" t="str">
        <f t="shared" si="1"/>
        <v>II</v>
      </c>
      <c r="C15" s="27">
        <f t="shared" si="2"/>
        <v>41166.46</v>
      </c>
      <c r="D15" s="11" t="str">
        <f t="shared" si="3"/>
        <v>vis</v>
      </c>
      <c r="E15" s="53">
        <f>VLOOKUP(C15,Active!C$21:E$972,3,FALSE)</f>
        <v>3925.4329710578195</v>
      </c>
      <c r="F15" s="5" t="s">
        <v>42</v>
      </c>
      <c r="G15" s="11" t="str">
        <f t="shared" si="4"/>
        <v>41166.460</v>
      </c>
      <c r="H15" s="27">
        <f t="shared" si="5"/>
        <v>3925.5</v>
      </c>
      <c r="I15" s="54" t="s">
        <v>206</v>
      </c>
      <c r="J15" s="55" t="s">
        <v>207</v>
      </c>
      <c r="K15" s="54">
        <v>3925.5</v>
      </c>
      <c r="L15" s="54" t="s">
        <v>208</v>
      </c>
      <c r="M15" s="55" t="s">
        <v>80</v>
      </c>
      <c r="N15" s="55"/>
      <c r="O15" s="56" t="s">
        <v>141</v>
      </c>
      <c r="P15" s="56" t="s">
        <v>142</v>
      </c>
    </row>
    <row r="16" spans="1:16" ht="12.75" customHeight="1" thickBot="1" x14ac:dyDescent="0.25">
      <c r="A16" s="27" t="str">
        <f t="shared" si="0"/>
        <v> MVS 9.169 </v>
      </c>
      <c r="B16" s="5" t="str">
        <f t="shared" si="1"/>
        <v>I</v>
      </c>
      <c r="C16" s="27">
        <f t="shared" si="2"/>
        <v>41361.298999999999</v>
      </c>
      <c r="D16" s="11" t="str">
        <f t="shared" si="3"/>
        <v>vis</v>
      </c>
      <c r="E16" s="53">
        <f>VLOOKUP(C16,Active!C$21:E$972,3,FALSE)</f>
        <v>3992.0020363049948</v>
      </c>
      <c r="F16" s="5" t="s">
        <v>42</v>
      </c>
      <c r="G16" s="11" t="str">
        <f t="shared" si="4"/>
        <v>41361.299</v>
      </c>
      <c r="H16" s="27">
        <f t="shared" si="5"/>
        <v>3992</v>
      </c>
      <c r="I16" s="54" t="s">
        <v>209</v>
      </c>
      <c r="J16" s="55" t="s">
        <v>210</v>
      </c>
      <c r="K16" s="54">
        <v>3992</v>
      </c>
      <c r="L16" s="54" t="s">
        <v>211</v>
      </c>
      <c r="M16" s="55" t="s">
        <v>80</v>
      </c>
      <c r="N16" s="55"/>
      <c r="O16" s="56" t="s">
        <v>141</v>
      </c>
      <c r="P16" s="56" t="s">
        <v>142</v>
      </c>
    </row>
    <row r="17" spans="1:16" ht="12.75" customHeight="1" thickBot="1" x14ac:dyDescent="0.25">
      <c r="A17" s="27" t="str">
        <f t="shared" si="0"/>
        <v> MVS 9.169 </v>
      </c>
      <c r="B17" s="5" t="str">
        <f t="shared" si="1"/>
        <v>I</v>
      </c>
      <c r="C17" s="27">
        <f t="shared" si="2"/>
        <v>41539.527999999998</v>
      </c>
      <c r="D17" s="11" t="str">
        <f t="shared" si="3"/>
        <v>vis</v>
      </c>
      <c r="E17" s="53">
        <f>VLOOKUP(C17,Active!C$21:E$972,3,FALSE)</f>
        <v>4052.8960971959805</v>
      </c>
      <c r="F17" s="5" t="s">
        <v>42</v>
      </c>
      <c r="G17" s="11" t="str">
        <f t="shared" si="4"/>
        <v>41539.528</v>
      </c>
      <c r="H17" s="27">
        <f t="shared" si="5"/>
        <v>4053</v>
      </c>
      <c r="I17" s="54" t="s">
        <v>212</v>
      </c>
      <c r="J17" s="55" t="s">
        <v>213</v>
      </c>
      <c r="K17" s="54">
        <v>4053</v>
      </c>
      <c r="L17" s="54" t="s">
        <v>214</v>
      </c>
      <c r="M17" s="55" t="s">
        <v>80</v>
      </c>
      <c r="N17" s="55"/>
      <c r="O17" s="56" t="s">
        <v>141</v>
      </c>
      <c r="P17" s="56" t="s">
        <v>142</v>
      </c>
    </row>
    <row r="18" spans="1:16" ht="12.75" customHeight="1" thickBot="1" x14ac:dyDescent="0.25">
      <c r="A18" s="27" t="str">
        <f t="shared" si="0"/>
        <v> MVS 9.169 </v>
      </c>
      <c r="B18" s="5" t="str">
        <f t="shared" si="1"/>
        <v>I</v>
      </c>
      <c r="C18" s="27">
        <f t="shared" si="2"/>
        <v>41677.300999999999</v>
      </c>
      <c r="D18" s="11" t="str">
        <f t="shared" si="3"/>
        <v>vis</v>
      </c>
      <c r="E18" s="53">
        <f>VLOOKUP(C18,Active!C$21:E$972,3,FALSE)</f>
        <v>4099.967883780284</v>
      </c>
      <c r="F18" s="5" t="s">
        <v>42</v>
      </c>
      <c r="G18" s="11" t="str">
        <f t="shared" si="4"/>
        <v>41677.301</v>
      </c>
      <c r="H18" s="27">
        <f t="shared" si="5"/>
        <v>4100</v>
      </c>
      <c r="I18" s="54" t="s">
        <v>220</v>
      </c>
      <c r="J18" s="55" t="s">
        <v>221</v>
      </c>
      <c r="K18" s="54">
        <v>4100</v>
      </c>
      <c r="L18" s="54" t="s">
        <v>222</v>
      </c>
      <c r="M18" s="55" t="s">
        <v>80</v>
      </c>
      <c r="N18" s="55"/>
      <c r="O18" s="56" t="s">
        <v>141</v>
      </c>
      <c r="P18" s="56" t="s">
        <v>142</v>
      </c>
    </row>
    <row r="19" spans="1:16" ht="12.75" customHeight="1" thickBot="1" x14ac:dyDescent="0.25">
      <c r="A19" s="27" t="str">
        <f t="shared" si="0"/>
        <v> MVS 9.169 </v>
      </c>
      <c r="B19" s="5" t="str">
        <f t="shared" si="1"/>
        <v>I</v>
      </c>
      <c r="C19" s="27">
        <f t="shared" si="2"/>
        <v>41990.472999999998</v>
      </c>
      <c r="D19" s="11" t="str">
        <f t="shared" si="3"/>
        <v>vis</v>
      </c>
      <c r="E19" s="53">
        <f>VLOOKUP(C19,Active!C$21:E$972,3,FALSE)</f>
        <v>4206.966828044976</v>
      </c>
      <c r="F19" s="5" t="s">
        <v>42</v>
      </c>
      <c r="G19" s="11" t="str">
        <f t="shared" si="4"/>
        <v>41990.473</v>
      </c>
      <c r="H19" s="27">
        <f t="shared" si="5"/>
        <v>4207</v>
      </c>
      <c r="I19" s="54" t="s">
        <v>223</v>
      </c>
      <c r="J19" s="55" t="s">
        <v>224</v>
      </c>
      <c r="K19" s="54">
        <v>4207</v>
      </c>
      <c r="L19" s="54" t="s">
        <v>225</v>
      </c>
      <c r="M19" s="55" t="s">
        <v>80</v>
      </c>
      <c r="N19" s="55"/>
      <c r="O19" s="56" t="s">
        <v>141</v>
      </c>
      <c r="P19" s="56" t="s">
        <v>142</v>
      </c>
    </row>
    <row r="20" spans="1:16" ht="12.75" customHeight="1" thickBot="1" x14ac:dyDescent="0.25">
      <c r="A20" s="27" t="str">
        <f t="shared" si="0"/>
        <v> MVS 9.169 </v>
      </c>
      <c r="B20" s="5" t="str">
        <f t="shared" si="1"/>
        <v>I</v>
      </c>
      <c r="C20" s="27">
        <f t="shared" si="2"/>
        <v>42988.561999999998</v>
      </c>
      <c r="D20" s="11" t="str">
        <f t="shared" si="3"/>
        <v>vis</v>
      </c>
      <c r="E20" s="53">
        <f>VLOOKUP(C20,Active!C$21:E$972,3,FALSE)</f>
        <v>4547.9758240031151</v>
      </c>
      <c r="F20" s="5" t="s">
        <v>42</v>
      </c>
      <c r="G20" s="11" t="str">
        <f t="shared" si="4"/>
        <v>42988.562</v>
      </c>
      <c r="H20" s="27">
        <f t="shared" si="5"/>
        <v>4548</v>
      </c>
      <c r="I20" s="54" t="s">
        <v>226</v>
      </c>
      <c r="J20" s="55" t="s">
        <v>227</v>
      </c>
      <c r="K20" s="54">
        <v>4548</v>
      </c>
      <c r="L20" s="54" t="s">
        <v>228</v>
      </c>
      <c r="M20" s="55" t="s">
        <v>80</v>
      </c>
      <c r="N20" s="55"/>
      <c r="O20" s="56" t="s">
        <v>141</v>
      </c>
      <c r="P20" s="56" t="s">
        <v>142</v>
      </c>
    </row>
    <row r="21" spans="1:16" ht="12.75" customHeight="1" thickBot="1" x14ac:dyDescent="0.25">
      <c r="A21" s="27" t="str">
        <f t="shared" si="0"/>
        <v> MVS 9.169 </v>
      </c>
      <c r="B21" s="5" t="str">
        <f t="shared" si="1"/>
        <v>I</v>
      </c>
      <c r="C21" s="27">
        <f t="shared" si="2"/>
        <v>43477.275000000001</v>
      </c>
      <c r="D21" s="11" t="str">
        <f t="shared" si="3"/>
        <v>vis</v>
      </c>
      <c r="E21" s="53">
        <f>VLOOKUP(C21,Active!C$21:E$972,3,FALSE)</f>
        <v>4714.9504419396835</v>
      </c>
      <c r="F21" s="5" t="s">
        <v>42</v>
      </c>
      <c r="G21" s="11" t="str">
        <f t="shared" si="4"/>
        <v>43477.275</v>
      </c>
      <c r="H21" s="27">
        <f t="shared" si="5"/>
        <v>4715</v>
      </c>
      <c r="I21" s="54" t="s">
        <v>229</v>
      </c>
      <c r="J21" s="55" t="s">
        <v>230</v>
      </c>
      <c r="K21" s="54">
        <v>4715</v>
      </c>
      <c r="L21" s="54" t="s">
        <v>231</v>
      </c>
      <c r="M21" s="55" t="s">
        <v>80</v>
      </c>
      <c r="N21" s="55"/>
      <c r="O21" s="56" t="s">
        <v>141</v>
      </c>
      <c r="P21" s="56" t="s">
        <v>142</v>
      </c>
    </row>
    <row r="22" spans="1:16" ht="12.75" customHeight="1" thickBot="1" x14ac:dyDescent="0.25">
      <c r="A22" s="27" t="str">
        <f t="shared" si="0"/>
        <v> MVS 9.169 </v>
      </c>
      <c r="B22" s="5" t="str">
        <f t="shared" si="1"/>
        <v>I</v>
      </c>
      <c r="C22" s="27">
        <f t="shared" si="2"/>
        <v>43749.48</v>
      </c>
      <c r="D22" s="11" t="str">
        <f t="shared" si="3"/>
        <v>vis</v>
      </c>
      <c r="E22" s="53">
        <f>VLOOKUP(C22,Active!C$21:E$972,3,FALSE)</f>
        <v>4807.9525226607275</v>
      </c>
      <c r="F22" s="5" t="s">
        <v>42</v>
      </c>
      <c r="G22" s="11" t="str">
        <f t="shared" si="4"/>
        <v>43749.480</v>
      </c>
      <c r="H22" s="27">
        <f t="shared" si="5"/>
        <v>4808</v>
      </c>
      <c r="I22" s="54" t="s">
        <v>232</v>
      </c>
      <c r="J22" s="55" t="s">
        <v>233</v>
      </c>
      <c r="K22" s="54">
        <v>4808</v>
      </c>
      <c r="L22" s="54" t="s">
        <v>234</v>
      </c>
      <c r="M22" s="55" t="s">
        <v>80</v>
      </c>
      <c r="N22" s="55"/>
      <c r="O22" s="56" t="s">
        <v>141</v>
      </c>
      <c r="P22" s="56" t="s">
        <v>142</v>
      </c>
    </row>
    <row r="23" spans="1:16" ht="12.75" customHeight="1" thickBot="1" x14ac:dyDescent="0.25">
      <c r="A23" s="27" t="str">
        <f t="shared" si="0"/>
        <v>BAVM 32 </v>
      </c>
      <c r="B23" s="5" t="str">
        <f t="shared" si="1"/>
        <v>I</v>
      </c>
      <c r="C23" s="27">
        <f t="shared" si="2"/>
        <v>44712.4476</v>
      </c>
      <c r="D23" s="11" t="str">
        <f t="shared" si="3"/>
        <v>vis</v>
      </c>
      <c r="E23" s="53">
        <f>VLOOKUP(C23,Active!C$21:E$972,3,FALSE)</f>
        <v>5136.9618739472544</v>
      </c>
      <c r="F23" s="5" t="s">
        <v>42</v>
      </c>
      <c r="G23" s="11" t="str">
        <f t="shared" si="4"/>
        <v>44712.4476</v>
      </c>
      <c r="H23" s="27">
        <f t="shared" si="5"/>
        <v>5137</v>
      </c>
      <c r="I23" s="54" t="s">
        <v>235</v>
      </c>
      <c r="J23" s="55" t="s">
        <v>236</v>
      </c>
      <c r="K23" s="54">
        <v>5137</v>
      </c>
      <c r="L23" s="54" t="s">
        <v>237</v>
      </c>
      <c r="M23" s="55" t="s">
        <v>238</v>
      </c>
      <c r="N23" s="55" t="s">
        <v>239</v>
      </c>
      <c r="O23" s="56" t="s">
        <v>240</v>
      </c>
      <c r="P23" s="57" t="s">
        <v>241</v>
      </c>
    </row>
    <row r="24" spans="1:16" ht="12.75" customHeight="1" thickBot="1" x14ac:dyDescent="0.25">
      <c r="A24" s="27" t="str">
        <f t="shared" si="0"/>
        <v>BAVM 34 </v>
      </c>
      <c r="B24" s="5" t="str">
        <f t="shared" si="1"/>
        <v>II</v>
      </c>
      <c r="C24" s="27">
        <f t="shared" si="2"/>
        <v>45056.347999999998</v>
      </c>
      <c r="D24" s="11" t="str">
        <f t="shared" si="3"/>
        <v>vis</v>
      </c>
      <c r="E24" s="53">
        <f>VLOOKUP(C24,Active!C$21:E$972,3,FALSE)</f>
        <v>5254.4595421047052</v>
      </c>
      <c r="F24" s="5" t="s">
        <v>42</v>
      </c>
      <c r="G24" s="11" t="str">
        <f t="shared" si="4"/>
        <v>45056.348</v>
      </c>
      <c r="H24" s="27">
        <f t="shared" si="5"/>
        <v>5254.5</v>
      </c>
      <c r="I24" s="54" t="s">
        <v>242</v>
      </c>
      <c r="J24" s="55" t="s">
        <v>243</v>
      </c>
      <c r="K24" s="54">
        <v>5254.5</v>
      </c>
      <c r="L24" s="54" t="s">
        <v>244</v>
      </c>
      <c r="M24" s="55" t="s">
        <v>126</v>
      </c>
      <c r="N24" s="55"/>
      <c r="O24" s="56" t="s">
        <v>245</v>
      </c>
      <c r="P24" s="57" t="s">
        <v>246</v>
      </c>
    </row>
    <row r="25" spans="1:16" ht="12.75" customHeight="1" thickBot="1" x14ac:dyDescent="0.25">
      <c r="A25" s="27" t="str">
        <f t="shared" si="0"/>
        <v>BAVM 34 </v>
      </c>
      <c r="B25" s="5" t="str">
        <f t="shared" si="1"/>
        <v>II</v>
      </c>
      <c r="C25" s="27">
        <f t="shared" si="2"/>
        <v>45056.353999999999</v>
      </c>
      <c r="D25" s="11" t="str">
        <f t="shared" si="3"/>
        <v>vis</v>
      </c>
      <c r="E25" s="53">
        <f>VLOOKUP(C25,Active!C$21:E$972,3,FALSE)</f>
        <v>5254.4615920761771</v>
      </c>
      <c r="F25" s="5" t="s">
        <v>42</v>
      </c>
      <c r="G25" s="11" t="str">
        <f t="shared" si="4"/>
        <v>45056.354</v>
      </c>
      <c r="H25" s="27">
        <f t="shared" si="5"/>
        <v>5254.5</v>
      </c>
      <c r="I25" s="54" t="s">
        <v>247</v>
      </c>
      <c r="J25" s="55" t="s">
        <v>248</v>
      </c>
      <c r="K25" s="54">
        <v>5254.5</v>
      </c>
      <c r="L25" s="54" t="s">
        <v>249</v>
      </c>
      <c r="M25" s="55" t="s">
        <v>126</v>
      </c>
      <c r="N25" s="55"/>
      <c r="O25" s="56" t="s">
        <v>250</v>
      </c>
      <c r="P25" s="57" t="s">
        <v>246</v>
      </c>
    </row>
    <row r="26" spans="1:16" ht="12.75" customHeight="1" thickBot="1" x14ac:dyDescent="0.25">
      <c r="A26" s="27" t="str">
        <f t="shared" si="0"/>
        <v> VSSC 60.19 </v>
      </c>
      <c r="B26" s="5" t="str">
        <f t="shared" si="1"/>
        <v>I</v>
      </c>
      <c r="C26" s="27">
        <f t="shared" si="2"/>
        <v>45195.381000000001</v>
      </c>
      <c r="D26" s="11" t="str">
        <f t="shared" si="3"/>
        <v>vis</v>
      </c>
      <c r="E26" s="53">
        <f>VLOOKUP(C26,Active!C$21:E$972,3,FALSE)</f>
        <v>5301.9618226979683</v>
      </c>
      <c r="F26" s="5" t="s">
        <v>42</v>
      </c>
      <c r="G26" s="11" t="str">
        <f t="shared" si="4"/>
        <v>45195.381</v>
      </c>
      <c r="H26" s="27">
        <f t="shared" si="5"/>
        <v>5302</v>
      </c>
      <c r="I26" s="54" t="s">
        <v>251</v>
      </c>
      <c r="J26" s="55" t="s">
        <v>252</v>
      </c>
      <c r="K26" s="54">
        <v>5302</v>
      </c>
      <c r="L26" s="54" t="s">
        <v>249</v>
      </c>
      <c r="M26" s="55" t="s">
        <v>126</v>
      </c>
      <c r="N26" s="55"/>
      <c r="O26" s="56" t="s">
        <v>253</v>
      </c>
      <c r="P26" s="56" t="s">
        <v>254</v>
      </c>
    </row>
    <row r="27" spans="1:16" ht="12.75" customHeight="1" thickBot="1" x14ac:dyDescent="0.25">
      <c r="A27" s="27" t="str">
        <f t="shared" si="0"/>
        <v>IBVS 2554 </v>
      </c>
      <c r="B27" s="5" t="str">
        <f t="shared" si="1"/>
        <v>I</v>
      </c>
      <c r="C27" s="27">
        <f t="shared" si="2"/>
        <v>45233.434000000001</v>
      </c>
      <c r="D27" s="11" t="str">
        <f t="shared" si="3"/>
        <v>vis</v>
      </c>
      <c r="E27" s="53">
        <f>VLOOKUP(C27,Active!C$21:E$972,3,FALSE)</f>
        <v>5314.9630834304226</v>
      </c>
      <c r="F27" s="5" t="s">
        <v>42</v>
      </c>
      <c r="G27" s="11" t="str">
        <f t="shared" si="4"/>
        <v>45233.434</v>
      </c>
      <c r="H27" s="27">
        <f t="shared" si="5"/>
        <v>5315</v>
      </c>
      <c r="I27" s="54" t="s">
        <v>255</v>
      </c>
      <c r="J27" s="55" t="s">
        <v>256</v>
      </c>
      <c r="K27" s="54">
        <v>5315</v>
      </c>
      <c r="L27" s="54" t="s">
        <v>257</v>
      </c>
      <c r="M27" s="55" t="s">
        <v>238</v>
      </c>
      <c r="N27" s="55" t="s">
        <v>258</v>
      </c>
      <c r="O27" s="56" t="s">
        <v>259</v>
      </c>
      <c r="P27" s="57" t="s">
        <v>260</v>
      </c>
    </row>
    <row r="28" spans="1:16" ht="12.75" customHeight="1" thickBot="1" x14ac:dyDescent="0.25">
      <c r="A28" s="27" t="str">
        <f t="shared" si="0"/>
        <v>IBVS 2554 </v>
      </c>
      <c r="B28" s="5" t="str">
        <f t="shared" si="1"/>
        <v>I</v>
      </c>
      <c r="C28" s="27">
        <f t="shared" si="2"/>
        <v>45280.271000000001</v>
      </c>
      <c r="D28" s="11" t="str">
        <f t="shared" si="3"/>
        <v>vis</v>
      </c>
      <c r="E28" s="53">
        <f>VLOOKUP(C28,Active!C$21:E$972,3,FALSE)</f>
        <v>5330.9655023967589</v>
      </c>
      <c r="F28" s="5" t="s">
        <v>42</v>
      </c>
      <c r="G28" s="11" t="str">
        <f t="shared" si="4"/>
        <v>45280.271</v>
      </c>
      <c r="H28" s="27">
        <f t="shared" si="5"/>
        <v>5331</v>
      </c>
      <c r="I28" s="54" t="s">
        <v>261</v>
      </c>
      <c r="J28" s="55" t="s">
        <v>262</v>
      </c>
      <c r="K28" s="54">
        <v>5331</v>
      </c>
      <c r="L28" s="54" t="s">
        <v>263</v>
      </c>
      <c r="M28" s="55" t="s">
        <v>238</v>
      </c>
      <c r="N28" s="55" t="s">
        <v>258</v>
      </c>
      <c r="O28" s="56" t="s">
        <v>259</v>
      </c>
      <c r="P28" s="57" t="s">
        <v>260</v>
      </c>
    </row>
    <row r="29" spans="1:16" ht="12.75" customHeight="1" thickBot="1" x14ac:dyDescent="0.25">
      <c r="A29" s="27" t="str">
        <f t="shared" si="0"/>
        <v>IBVS 2799 </v>
      </c>
      <c r="B29" s="5" t="str">
        <f t="shared" si="1"/>
        <v>I</v>
      </c>
      <c r="C29" s="27">
        <f t="shared" si="2"/>
        <v>45330.02</v>
      </c>
      <c r="D29" s="11" t="str">
        <f t="shared" si="3"/>
        <v>vis</v>
      </c>
      <c r="E29" s="53">
        <f>VLOOKUP(C29,Active!C$21:E$972,3,FALSE)</f>
        <v>5347.9628408504641</v>
      </c>
      <c r="F29" s="5" t="s">
        <v>42</v>
      </c>
      <c r="G29" s="11" t="str">
        <f t="shared" si="4"/>
        <v>45330.020</v>
      </c>
      <c r="H29" s="27">
        <f t="shared" si="5"/>
        <v>5348</v>
      </c>
      <c r="I29" s="54" t="s">
        <v>264</v>
      </c>
      <c r="J29" s="55" t="s">
        <v>265</v>
      </c>
      <c r="K29" s="54">
        <v>5348</v>
      </c>
      <c r="L29" s="54" t="s">
        <v>266</v>
      </c>
      <c r="M29" s="55" t="s">
        <v>238</v>
      </c>
      <c r="N29" s="55" t="s">
        <v>258</v>
      </c>
      <c r="O29" s="56" t="s">
        <v>267</v>
      </c>
      <c r="P29" s="57" t="s">
        <v>268</v>
      </c>
    </row>
    <row r="30" spans="1:16" ht="12.75" customHeight="1" thickBot="1" x14ac:dyDescent="0.25">
      <c r="A30" s="27" t="str">
        <f t="shared" si="0"/>
        <v>IBVS 2554 </v>
      </c>
      <c r="B30" s="5" t="str">
        <f t="shared" si="1"/>
        <v>I</v>
      </c>
      <c r="C30" s="27">
        <f t="shared" si="2"/>
        <v>45593.438999999998</v>
      </c>
      <c r="D30" s="11" t="str">
        <f t="shared" si="3"/>
        <v>vis</v>
      </c>
      <c r="E30" s="53">
        <f>VLOOKUP(C30,Active!C$21:E$972,3,FALSE)</f>
        <v>5437.9630800138029</v>
      </c>
      <c r="F30" s="5" t="s">
        <v>42</v>
      </c>
      <c r="G30" s="11" t="str">
        <f t="shared" si="4"/>
        <v>45593.439</v>
      </c>
      <c r="H30" s="27">
        <f t="shared" si="5"/>
        <v>5438</v>
      </c>
      <c r="I30" s="54" t="s">
        <v>269</v>
      </c>
      <c r="J30" s="55" t="s">
        <v>270</v>
      </c>
      <c r="K30" s="54">
        <v>5438</v>
      </c>
      <c r="L30" s="54" t="s">
        <v>257</v>
      </c>
      <c r="M30" s="55" t="s">
        <v>238</v>
      </c>
      <c r="N30" s="55" t="s">
        <v>258</v>
      </c>
      <c r="O30" s="56" t="s">
        <v>259</v>
      </c>
      <c r="P30" s="57" t="s">
        <v>260</v>
      </c>
    </row>
    <row r="31" spans="1:16" ht="12.75" customHeight="1" thickBot="1" x14ac:dyDescent="0.25">
      <c r="A31" s="27" t="str">
        <f t="shared" si="0"/>
        <v>IBVS 2799 </v>
      </c>
      <c r="B31" s="5" t="str">
        <f t="shared" si="1"/>
        <v>I</v>
      </c>
      <c r="C31" s="27">
        <f t="shared" si="2"/>
        <v>46003.188199999997</v>
      </c>
      <c r="D31" s="11" t="str">
        <f t="shared" si="3"/>
        <v>vis</v>
      </c>
      <c r="E31" s="53">
        <f>VLOOKUP(C31,Active!C$21:E$972,3,FALSE)</f>
        <v>5577.9587750737128</v>
      </c>
      <c r="F31" s="5" t="s">
        <v>42</v>
      </c>
      <c r="G31" s="11" t="str">
        <f t="shared" si="4"/>
        <v>46003.1882</v>
      </c>
      <c r="H31" s="27">
        <f t="shared" si="5"/>
        <v>5578</v>
      </c>
      <c r="I31" s="54" t="s">
        <v>271</v>
      </c>
      <c r="J31" s="55" t="s">
        <v>272</v>
      </c>
      <c r="K31" s="54">
        <v>5578</v>
      </c>
      <c r="L31" s="54" t="s">
        <v>273</v>
      </c>
      <c r="M31" s="55" t="s">
        <v>238</v>
      </c>
      <c r="N31" s="55" t="s">
        <v>258</v>
      </c>
      <c r="O31" s="56" t="s">
        <v>267</v>
      </c>
      <c r="P31" s="57" t="s">
        <v>268</v>
      </c>
    </row>
    <row r="32" spans="1:16" ht="12.75" customHeight="1" thickBot="1" x14ac:dyDescent="0.25">
      <c r="A32" s="27" t="str">
        <f t="shared" si="0"/>
        <v>IBVS 2799 </v>
      </c>
      <c r="B32" s="5" t="str">
        <f t="shared" si="1"/>
        <v>II</v>
      </c>
      <c r="C32" s="27">
        <f t="shared" si="2"/>
        <v>46028.067000000003</v>
      </c>
      <c r="D32" s="11" t="str">
        <f t="shared" si="3"/>
        <v>vis</v>
      </c>
      <c r="E32" s="53">
        <f>VLOOKUP(C32,Active!C$21:E$972,3,FALSE)</f>
        <v>5586.4589134467888</v>
      </c>
      <c r="F32" s="5" t="s">
        <v>42</v>
      </c>
      <c r="G32" s="11" t="str">
        <f t="shared" si="4"/>
        <v>46028.067</v>
      </c>
      <c r="H32" s="27">
        <f t="shared" si="5"/>
        <v>5586.5</v>
      </c>
      <c r="I32" s="54" t="s">
        <v>274</v>
      </c>
      <c r="J32" s="55" t="s">
        <v>275</v>
      </c>
      <c r="K32" s="54">
        <v>5586.5</v>
      </c>
      <c r="L32" s="54" t="s">
        <v>276</v>
      </c>
      <c r="M32" s="55" t="s">
        <v>238</v>
      </c>
      <c r="N32" s="55" t="s">
        <v>258</v>
      </c>
      <c r="O32" s="56" t="s">
        <v>267</v>
      </c>
      <c r="P32" s="57" t="s">
        <v>268</v>
      </c>
    </row>
    <row r="33" spans="1:16" ht="12.75" customHeight="1" thickBot="1" x14ac:dyDescent="0.25">
      <c r="A33" s="27" t="str">
        <f t="shared" si="0"/>
        <v>IBVS 2799 </v>
      </c>
      <c r="B33" s="5" t="str">
        <f t="shared" si="1"/>
        <v>II</v>
      </c>
      <c r="C33" s="27">
        <f t="shared" si="2"/>
        <v>46030.991000000002</v>
      </c>
      <c r="D33" s="11" t="str">
        <f t="shared" si="3"/>
        <v>vis</v>
      </c>
      <c r="E33" s="53">
        <f>VLOOKUP(C33,Active!C$21:E$972,3,FALSE)</f>
        <v>5587.4579328771015</v>
      </c>
      <c r="F33" s="5" t="s">
        <v>42</v>
      </c>
      <c r="G33" s="11" t="str">
        <f t="shared" si="4"/>
        <v>46030.991</v>
      </c>
      <c r="H33" s="27">
        <f t="shared" si="5"/>
        <v>5587.5</v>
      </c>
      <c r="I33" s="54" t="s">
        <v>277</v>
      </c>
      <c r="J33" s="55" t="s">
        <v>278</v>
      </c>
      <c r="K33" s="54">
        <v>5587.5</v>
      </c>
      <c r="L33" s="54" t="s">
        <v>279</v>
      </c>
      <c r="M33" s="55" t="s">
        <v>238</v>
      </c>
      <c r="N33" s="55" t="s">
        <v>258</v>
      </c>
      <c r="O33" s="56" t="s">
        <v>267</v>
      </c>
      <c r="P33" s="57" t="s">
        <v>268</v>
      </c>
    </row>
    <row r="34" spans="1:16" ht="12.75" customHeight="1" thickBot="1" x14ac:dyDescent="0.25">
      <c r="A34" s="27" t="str">
        <f t="shared" si="0"/>
        <v>IBVS 2799 </v>
      </c>
      <c r="B34" s="5" t="str">
        <f t="shared" si="1"/>
        <v>II</v>
      </c>
      <c r="C34" s="27">
        <f t="shared" si="2"/>
        <v>46060.26</v>
      </c>
      <c r="D34" s="11" t="str">
        <f t="shared" si="3"/>
        <v>vis</v>
      </c>
      <c r="E34" s="53">
        <f>VLOOKUP(C34,Active!C$21:E$972,3,FALSE)</f>
        <v>5597.4580353756755</v>
      </c>
      <c r="F34" s="5" t="s">
        <v>42</v>
      </c>
      <c r="G34" s="11" t="str">
        <f t="shared" si="4"/>
        <v>46060.260</v>
      </c>
      <c r="H34" s="27">
        <f t="shared" si="5"/>
        <v>5597.5</v>
      </c>
      <c r="I34" s="54" t="s">
        <v>280</v>
      </c>
      <c r="J34" s="55" t="s">
        <v>281</v>
      </c>
      <c r="K34" s="54">
        <v>5597.5</v>
      </c>
      <c r="L34" s="54" t="s">
        <v>279</v>
      </c>
      <c r="M34" s="55" t="s">
        <v>238</v>
      </c>
      <c r="N34" s="55" t="s">
        <v>258</v>
      </c>
      <c r="O34" s="56" t="s">
        <v>267</v>
      </c>
      <c r="P34" s="57" t="s">
        <v>268</v>
      </c>
    </row>
    <row r="35" spans="1:16" ht="12.75" customHeight="1" thickBot="1" x14ac:dyDescent="0.25">
      <c r="A35" s="27" t="str">
        <f t="shared" si="0"/>
        <v> VSSC 66.35 </v>
      </c>
      <c r="B35" s="5" t="str">
        <f t="shared" si="1"/>
        <v>I</v>
      </c>
      <c r="C35" s="27">
        <f t="shared" si="2"/>
        <v>46667.544000000002</v>
      </c>
      <c r="D35" s="11" t="str">
        <f t="shared" si="3"/>
        <v>vis</v>
      </c>
      <c r="E35" s="53">
        <f>VLOOKUP(C35,Active!C$21:E$972,3,FALSE)</f>
        <v>5804.9438478647844</v>
      </c>
      <c r="F35" s="5" t="s">
        <v>42</v>
      </c>
      <c r="G35" s="11" t="str">
        <f t="shared" si="4"/>
        <v>46667.544</v>
      </c>
      <c r="H35" s="27">
        <f t="shared" si="5"/>
        <v>5805</v>
      </c>
      <c r="I35" s="54" t="s">
        <v>282</v>
      </c>
      <c r="J35" s="55" t="s">
        <v>283</v>
      </c>
      <c r="K35" s="54">
        <v>5805</v>
      </c>
      <c r="L35" s="54" t="s">
        <v>172</v>
      </c>
      <c r="M35" s="55" t="s">
        <v>126</v>
      </c>
      <c r="N35" s="55"/>
      <c r="O35" s="56" t="s">
        <v>253</v>
      </c>
      <c r="P35" s="56" t="s">
        <v>284</v>
      </c>
    </row>
    <row r="36" spans="1:16" ht="12.75" customHeight="1" thickBot="1" x14ac:dyDescent="0.25">
      <c r="A36" s="27" t="str">
        <f t="shared" si="0"/>
        <v>BAVM 60 </v>
      </c>
      <c r="B36" s="5" t="str">
        <f t="shared" si="1"/>
        <v>I</v>
      </c>
      <c r="C36" s="27">
        <f t="shared" si="2"/>
        <v>48558.334999999999</v>
      </c>
      <c r="D36" s="11" t="str">
        <f t="shared" si="3"/>
        <v>vis</v>
      </c>
      <c r="E36" s="53">
        <f>VLOOKUP(C36,Active!C$21:E$972,3,FALSE)</f>
        <v>6450.9551158746372</v>
      </c>
      <c r="F36" s="5" t="s">
        <v>42</v>
      </c>
      <c r="G36" s="11" t="str">
        <f t="shared" si="4"/>
        <v>48558.335</v>
      </c>
      <c r="H36" s="27">
        <f t="shared" si="5"/>
        <v>6451</v>
      </c>
      <c r="I36" s="54" t="s">
        <v>295</v>
      </c>
      <c r="J36" s="55" t="s">
        <v>296</v>
      </c>
      <c r="K36" s="54">
        <v>6451</v>
      </c>
      <c r="L36" s="54" t="s">
        <v>297</v>
      </c>
      <c r="M36" s="55" t="s">
        <v>238</v>
      </c>
      <c r="N36" s="55" t="s">
        <v>298</v>
      </c>
      <c r="O36" s="56" t="s">
        <v>293</v>
      </c>
      <c r="P36" s="57" t="s">
        <v>299</v>
      </c>
    </row>
    <row r="37" spans="1:16" ht="12.75" customHeight="1" thickBot="1" x14ac:dyDescent="0.25">
      <c r="A37" s="27" t="str">
        <f t="shared" si="0"/>
        <v>BAVM 60 </v>
      </c>
      <c r="B37" s="5" t="str">
        <f t="shared" si="1"/>
        <v>I</v>
      </c>
      <c r="C37" s="27">
        <f t="shared" si="2"/>
        <v>48558.338000000003</v>
      </c>
      <c r="D37" s="11" t="str">
        <f t="shared" si="3"/>
        <v>vis</v>
      </c>
      <c r="E37" s="53">
        <f>VLOOKUP(C37,Active!C$21:E$972,3,FALSE)</f>
        <v>6450.956140860374</v>
      </c>
      <c r="F37" s="5" t="s">
        <v>42</v>
      </c>
      <c r="G37" s="11" t="str">
        <f t="shared" si="4"/>
        <v>48558.338</v>
      </c>
      <c r="H37" s="27">
        <f t="shared" si="5"/>
        <v>6451</v>
      </c>
      <c r="I37" s="54" t="s">
        <v>300</v>
      </c>
      <c r="J37" s="55" t="s">
        <v>301</v>
      </c>
      <c r="K37" s="54">
        <v>6451</v>
      </c>
      <c r="L37" s="54" t="s">
        <v>302</v>
      </c>
      <c r="M37" s="55" t="s">
        <v>238</v>
      </c>
      <c r="N37" s="55" t="s">
        <v>292</v>
      </c>
      <c r="O37" s="56" t="s">
        <v>293</v>
      </c>
      <c r="P37" s="57" t="s">
        <v>299</v>
      </c>
    </row>
    <row r="38" spans="1:16" ht="12.75" customHeight="1" thickBot="1" x14ac:dyDescent="0.25">
      <c r="A38" s="27" t="str">
        <f t="shared" si="0"/>
        <v>BAVM 93 </v>
      </c>
      <c r="B38" s="5" t="str">
        <f t="shared" si="1"/>
        <v>I</v>
      </c>
      <c r="C38" s="27">
        <f t="shared" si="2"/>
        <v>50080.3</v>
      </c>
      <c r="D38" s="11" t="str">
        <f t="shared" si="3"/>
        <v>vis</v>
      </c>
      <c r="E38" s="53">
        <f>VLOOKUP(C38,Active!C$21:E$972,3,FALSE)</f>
        <v>6970.9525875764903</v>
      </c>
      <c r="F38" s="5" t="s">
        <v>42</v>
      </c>
      <c r="G38" s="11" t="str">
        <f t="shared" si="4"/>
        <v>50080.300</v>
      </c>
      <c r="H38" s="27">
        <f t="shared" si="5"/>
        <v>6971</v>
      </c>
      <c r="I38" s="54" t="s">
        <v>303</v>
      </c>
      <c r="J38" s="55" t="s">
        <v>304</v>
      </c>
      <c r="K38" s="54">
        <v>6971</v>
      </c>
      <c r="L38" s="54" t="s">
        <v>234</v>
      </c>
      <c r="M38" s="55" t="s">
        <v>126</v>
      </c>
      <c r="N38" s="55"/>
      <c r="O38" s="56" t="s">
        <v>305</v>
      </c>
      <c r="P38" s="57" t="s">
        <v>306</v>
      </c>
    </row>
    <row r="39" spans="1:16" ht="12.75" customHeight="1" thickBot="1" x14ac:dyDescent="0.25">
      <c r="A39" s="27" t="str">
        <f t="shared" si="0"/>
        <v>IBVS 5694 </v>
      </c>
      <c r="B39" s="5" t="str">
        <f t="shared" si="1"/>
        <v>I</v>
      </c>
      <c r="C39" s="27">
        <f t="shared" si="2"/>
        <v>53413.999000000003</v>
      </c>
      <c r="D39" s="11" t="str">
        <f t="shared" si="3"/>
        <v>PE</v>
      </c>
      <c r="E39" s="53">
        <f>VLOOKUP(C39,Active!C$21:E$972,3,FALSE)</f>
        <v>8109.9505615213538</v>
      </c>
      <c r="F39" s="5" t="str">
        <f>LEFT(M39,1)</f>
        <v>E</v>
      </c>
      <c r="G39" s="11" t="str">
        <f t="shared" si="4"/>
        <v>53413.999</v>
      </c>
      <c r="H39" s="27">
        <f t="shared" si="5"/>
        <v>8110</v>
      </c>
      <c r="I39" s="54" t="s">
        <v>312</v>
      </c>
      <c r="J39" s="55" t="s">
        <v>313</v>
      </c>
      <c r="K39" s="54">
        <v>8110</v>
      </c>
      <c r="L39" s="54" t="s">
        <v>231</v>
      </c>
      <c r="M39" s="55" t="s">
        <v>238</v>
      </c>
      <c r="N39" s="55" t="s">
        <v>258</v>
      </c>
      <c r="O39" s="56" t="s">
        <v>314</v>
      </c>
      <c r="P39" s="57" t="s">
        <v>315</v>
      </c>
    </row>
    <row r="40" spans="1:16" ht="12.75" customHeight="1" thickBot="1" x14ac:dyDescent="0.25">
      <c r="A40" s="27" t="str">
        <f t="shared" si="0"/>
        <v>BAVM 201 </v>
      </c>
      <c r="B40" s="5" t="str">
        <f t="shared" si="1"/>
        <v>I</v>
      </c>
      <c r="C40" s="27">
        <f t="shared" si="2"/>
        <v>54479.379500000003</v>
      </c>
      <c r="D40" s="11" t="str">
        <f t="shared" si="3"/>
        <v>CCD</v>
      </c>
      <c r="E40" s="53">
        <f>VLOOKUP(C40,Active!C$21:E$972,3,FALSE)</f>
        <v>8473.9505000222089</v>
      </c>
      <c r="F40" s="5" t="str">
        <f>LEFT(M40,1)</f>
        <v>C</v>
      </c>
      <c r="G40" s="11" t="str">
        <f t="shared" si="4"/>
        <v>54479.3795</v>
      </c>
      <c r="H40" s="27">
        <f t="shared" si="5"/>
        <v>8474</v>
      </c>
      <c r="I40" s="54" t="s">
        <v>316</v>
      </c>
      <c r="J40" s="55" t="s">
        <v>317</v>
      </c>
      <c r="K40" s="54">
        <v>8474</v>
      </c>
      <c r="L40" s="54" t="s">
        <v>318</v>
      </c>
      <c r="M40" s="55" t="s">
        <v>319</v>
      </c>
      <c r="N40" s="55" t="s">
        <v>239</v>
      </c>
      <c r="O40" s="56" t="s">
        <v>320</v>
      </c>
      <c r="P40" s="57" t="s">
        <v>321</v>
      </c>
    </row>
    <row r="41" spans="1:16" ht="12.75" customHeight="1" thickBot="1" x14ac:dyDescent="0.25">
      <c r="A41" s="27" t="str">
        <f t="shared" si="0"/>
        <v>BAVM 215 </v>
      </c>
      <c r="B41" s="5" t="str">
        <f t="shared" si="1"/>
        <v>I</v>
      </c>
      <c r="C41" s="27">
        <f t="shared" si="2"/>
        <v>55480.355000000003</v>
      </c>
      <c r="D41" s="11" t="str">
        <f t="shared" si="3"/>
        <v>CCD</v>
      </c>
      <c r="E41" s="53">
        <f>VLOOKUP(C41,Active!C$21:E$972,3,FALSE)</f>
        <v>8815.9457030889662</v>
      </c>
      <c r="F41" s="5" t="str">
        <f>LEFT(M41,1)</f>
        <v>C</v>
      </c>
      <c r="G41" s="11" t="str">
        <f t="shared" si="4"/>
        <v>55480.3550</v>
      </c>
      <c r="H41" s="27">
        <f t="shared" si="5"/>
        <v>8816</v>
      </c>
      <c r="I41" s="54" t="s">
        <v>322</v>
      </c>
      <c r="J41" s="55" t="s">
        <v>323</v>
      </c>
      <c r="K41" s="54">
        <v>8816</v>
      </c>
      <c r="L41" s="54" t="s">
        <v>324</v>
      </c>
      <c r="M41" s="55" t="s">
        <v>319</v>
      </c>
      <c r="N41" s="55" t="s">
        <v>239</v>
      </c>
      <c r="O41" s="56" t="s">
        <v>320</v>
      </c>
      <c r="P41" s="57" t="s">
        <v>325</v>
      </c>
    </row>
    <row r="42" spans="1:16" ht="12.75" customHeight="1" thickBot="1" x14ac:dyDescent="0.25">
      <c r="A42" s="27" t="str">
        <f t="shared" si="0"/>
        <v>IBVS 5960 </v>
      </c>
      <c r="B42" s="5" t="str">
        <f t="shared" si="1"/>
        <v>I</v>
      </c>
      <c r="C42" s="27">
        <f t="shared" si="2"/>
        <v>55503.770600000003</v>
      </c>
      <c r="D42" s="11" t="str">
        <f t="shared" si="3"/>
        <v>CCD</v>
      </c>
      <c r="E42" s="53">
        <f>VLOOKUP(C42,Active!C$21:E$972,3,FALSE)</f>
        <v>8823.9459217525909</v>
      </c>
      <c r="F42" s="5" t="str">
        <f>LEFT(M42,1)</f>
        <v>C</v>
      </c>
      <c r="G42" s="11" t="str">
        <f t="shared" si="4"/>
        <v>55503.7706</v>
      </c>
      <c r="H42" s="27">
        <f t="shared" si="5"/>
        <v>8824</v>
      </c>
      <c r="I42" s="54" t="s">
        <v>326</v>
      </c>
      <c r="J42" s="55" t="s">
        <v>327</v>
      </c>
      <c r="K42" s="54">
        <v>8824</v>
      </c>
      <c r="L42" s="54" t="s">
        <v>328</v>
      </c>
      <c r="M42" s="55" t="s">
        <v>319</v>
      </c>
      <c r="N42" s="55" t="s">
        <v>42</v>
      </c>
      <c r="O42" s="56" t="s">
        <v>329</v>
      </c>
      <c r="P42" s="57" t="s">
        <v>330</v>
      </c>
    </row>
    <row r="43" spans="1:16" ht="12.75" customHeight="1" thickBot="1" x14ac:dyDescent="0.25">
      <c r="A43" s="27" t="str">
        <f t="shared" ref="A43:A74" si="6">P43</f>
        <v>IBVS 6007 </v>
      </c>
      <c r="B43" s="5" t="str">
        <f t="shared" ref="B43:B74" si="7">IF(H43=INT(H43),"I","II")</f>
        <v>I</v>
      </c>
      <c r="C43" s="27">
        <f t="shared" ref="C43:C74" si="8">1*G43</f>
        <v>55878.412109999997</v>
      </c>
      <c r="D43" s="11" t="str">
        <f t="shared" ref="D43:D74" si="9">VLOOKUP(F43,I$1:J$5,2,FALSE)</f>
        <v>CCD</v>
      </c>
      <c r="E43" s="53">
        <f>VLOOKUP(C43,Active!C$21:E$972,3,FALSE)</f>
        <v>8951.9466563256992</v>
      </c>
      <c r="F43" s="5" t="str">
        <f>LEFT(M43,1)</f>
        <v>C</v>
      </c>
      <c r="G43" s="11" t="str">
        <f t="shared" ref="G43:G74" si="10">MID(I43,3,LEN(I43)-3)</f>
        <v>55878.41211</v>
      </c>
      <c r="H43" s="27">
        <f t="shared" ref="H43:H74" si="11">1*K43</f>
        <v>8952</v>
      </c>
      <c r="I43" s="54" t="s">
        <v>331</v>
      </c>
      <c r="J43" s="55" t="s">
        <v>332</v>
      </c>
      <c r="K43" s="54">
        <v>8952</v>
      </c>
      <c r="L43" s="54" t="s">
        <v>333</v>
      </c>
      <c r="M43" s="55" t="s">
        <v>319</v>
      </c>
      <c r="N43" s="55" t="s">
        <v>334</v>
      </c>
      <c r="O43" s="56" t="s">
        <v>335</v>
      </c>
      <c r="P43" s="57" t="s">
        <v>336</v>
      </c>
    </row>
    <row r="44" spans="1:16" ht="12.75" customHeight="1" thickBot="1" x14ac:dyDescent="0.25">
      <c r="A44" s="27" t="str">
        <f t="shared" si="6"/>
        <v>OEJV 0160 </v>
      </c>
      <c r="B44" s="5" t="str">
        <f t="shared" si="7"/>
        <v>II</v>
      </c>
      <c r="C44" s="27">
        <f t="shared" si="8"/>
        <v>56181.341659999998</v>
      </c>
      <c r="D44" s="11" t="str">
        <f t="shared" si="9"/>
        <v>vis</v>
      </c>
      <c r="E44" s="53">
        <f>VLOOKUP(C44,Active!C$21:E$972,3,FALSE)</f>
        <v>9055.4461455411401</v>
      </c>
      <c r="F44" s="5" t="s">
        <v>42</v>
      </c>
      <c r="G44" s="11" t="str">
        <f t="shared" si="10"/>
        <v>56181.34166</v>
      </c>
      <c r="H44" s="27">
        <f t="shared" si="11"/>
        <v>9055.5</v>
      </c>
      <c r="I44" s="54" t="s">
        <v>337</v>
      </c>
      <c r="J44" s="55" t="s">
        <v>338</v>
      </c>
      <c r="K44" s="54">
        <v>9055.5</v>
      </c>
      <c r="L44" s="54" t="s">
        <v>339</v>
      </c>
      <c r="M44" s="55" t="s">
        <v>319</v>
      </c>
      <c r="N44" s="55" t="s">
        <v>68</v>
      </c>
      <c r="O44" s="56" t="s">
        <v>340</v>
      </c>
      <c r="P44" s="57" t="s">
        <v>341</v>
      </c>
    </row>
    <row r="45" spans="1:16" ht="12.75" customHeight="1" thickBot="1" x14ac:dyDescent="0.25">
      <c r="A45" s="27" t="str">
        <f t="shared" si="6"/>
        <v>BAVM 239 </v>
      </c>
      <c r="B45" s="5" t="str">
        <f t="shared" si="7"/>
        <v>II</v>
      </c>
      <c r="C45" s="27">
        <f t="shared" si="8"/>
        <v>56933.540500000003</v>
      </c>
      <c r="D45" s="11" t="str">
        <f t="shared" si="9"/>
        <v>vis</v>
      </c>
      <c r="E45" s="53">
        <f>VLOOKUP(C45,Active!C$21:E$972,3,FALSE)</f>
        <v>9312.4438393232376</v>
      </c>
      <c r="F45" s="5" t="s">
        <v>42</v>
      </c>
      <c r="G45" s="11" t="str">
        <f t="shared" si="10"/>
        <v>56933.5405</v>
      </c>
      <c r="H45" s="27">
        <f t="shared" si="11"/>
        <v>9312.5</v>
      </c>
      <c r="I45" s="54" t="s">
        <v>342</v>
      </c>
      <c r="J45" s="55" t="s">
        <v>343</v>
      </c>
      <c r="K45" s="54">
        <v>9312.5</v>
      </c>
      <c r="L45" s="54" t="s">
        <v>344</v>
      </c>
      <c r="M45" s="55" t="s">
        <v>319</v>
      </c>
      <c r="N45" s="55" t="s">
        <v>345</v>
      </c>
      <c r="O45" s="56" t="s">
        <v>293</v>
      </c>
      <c r="P45" s="57" t="s">
        <v>346</v>
      </c>
    </row>
    <row r="46" spans="1:16" ht="12.75" customHeight="1" thickBot="1" x14ac:dyDescent="0.25">
      <c r="A46" s="27" t="str">
        <f t="shared" si="6"/>
        <v> CPRI 7.30 </v>
      </c>
      <c r="B46" s="5" t="str">
        <f t="shared" si="7"/>
        <v>I</v>
      </c>
      <c r="C46" s="27">
        <f t="shared" si="8"/>
        <v>11641.828</v>
      </c>
      <c r="D46" s="11" t="str">
        <f t="shared" si="9"/>
        <v>vis</v>
      </c>
      <c r="E46" s="53">
        <f>VLOOKUP(C46,Active!C$21:E$972,3,FALSE)</f>
        <v>-6162.009245371336</v>
      </c>
      <c r="F46" s="5" t="s">
        <v>42</v>
      </c>
      <c r="G46" s="11" t="str">
        <f t="shared" si="10"/>
        <v>11641.828</v>
      </c>
      <c r="H46" s="27">
        <f t="shared" si="11"/>
        <v>-6162</v>
      </c>
      <c r="I46" s="54" t="s">
        <v>77</v>
      </c>
      <c r="J46" s="55" t="s">
        <v>78</v>
      </c>
      <c r="K46" s="54">
        <v>-6162</v>
      </c>
      <c r="L46" s="54" t="s">
        <v>79</v>
      </c>
      <c r="M46" s="55" t="s">
        <v>80</v>
      </c>
      <c r="N46" s="55"/>
      <c r="O46" s="56" t="s">
        <v>81</v>
      </c>
      <c r="P46" s="56" t="s">
        <v>82</v>
      </c>
    </row>
    <row r="47" spans="1:16" ht="12.75" customHeight="1" thickBot="1" x14ac:dyDescent="0.25">
      <c r="A47" s="27" t="str">
        <f t="shared" si="6"/>
        <v> CPRI 7.30 </v>
      </c>
      <c r="B47" s="5" t="str">
        <f t="shared" si="7"/>
        <v>I</v>
      </c>
      <c r="C47" s="27">
        <f t="shared" si="8"/>
        <v>11641.852999999999</v>
      </c>
      <c r="D47" s="11" t="str">
        <f t="shared" si="9"/>
        <v>vis</v>
      </c>
      <c r="E47" s="53">
        <f>VLOOKUP(C47,Active!C$21:E$972,3,FALSE)</f>
        <v>-6162.0007038235381</v>
      </c>
      <c r="F47" s="5" t="s">
        <v>42</v>
      </c>
      <c r="G47" s="11" t="str">
        <f t="shared" si="10"/>
        <v>11641.853</v>
      </c>
      <c r="H47" s="27">
        <f t="shared" si="11"/>
        <v>-6162</v>
      </c>
      <c r="I47" s="54" t="s">
        <v>83</v>
      </c>
      <c r="J47" s="55" t="s">
        <v>84</v>
      </c>
      <c r="K47" s="54">
        <v>-6162</v>
      </c>
      <c r="L47" s="54" t="s">
        <v>85</v>
      </c>
      <c r="M47" s="55" t="s">
        <v>80</v>
      </c>
      <c r="N47" s="55"/>
      <c r="O47" s="56" t="s">
        <v>81</v>
      </c>
      <c r="P47" s="56" t="s">
        <v>82</v>
      </c>
    </row>
    <row r="48" spans="1:16" ht="12.75" customHeight="1" thickBot="1" x14ac:dyDescent="0.25">
      <c r="A48" s="27" t="str">
        <f t="shared" si="6"/>
        <v> CPRI 7.30 </v>
      </c>
      <c r="B48" s="5" t="str">
        <f t="shared" si="7"/>
        <v>II</v>
      </c>
      <c r="C48" s="27">
        <f t="shared" si="8"/>
        <v>14622.714</v>
      </c>
      <c r="D48" s="11" t="str">
        <f t="shared" si="9"/>
        <v>vis</v>
      </c>
      <c r="E48" s="53">
        <f>VLOOKUP(C48,Active!C$21:E$972,3,FALSE)</f>
        <v>-5143.5540355396715</v>
      </c>
      <c r="F48" s="5" t="s">
        <v>42</v>
      </c>
      <c r="G48" s="11" t="str">
        <f t="shared" si="10"/>
        <v>14622.714</v>
      </c>
      <c r="H48" s="27">
        <f t="shared" si="11"/>
        <v>-5143.5</v>
      </c>
      <c r="I48" s="54" t="s">
        <v>86</v>
      </c>
      <c r="J48" s="55" t="s">
        <v>87</v>
      </c>
      <c r="K48" s="54">
        <v>-5143.5</v>
      </c>
      <c r="L48" s="54" t="s">
        <v>88</v>
      </c>
      <c r="M48" s="55" t="s">
        <v>80</v>
      </c>
      <c r="N48" s="55"/>
      <c r="O48" s="56" t="s">
        <v>81</v>
      </c>
      <c r="P48" s="56" t="s">
        <v>82</v>
      </c>
    </row>
    <row r="49" spans="1:16" ht="12.75" customHeight="1" thickBot="1" x14ac:dyDescent="0.25">
      <c r="A49" s="27" t="str">
        <f t="shared" si="6"/>
        <v> CPRI 7.30 </v>
      </c>
      <c r="B49" s="5" t="str">
        <f t="shared" si="7"/>
        <v>I</v>
      </c>
      <c r="C49" s="27">
        <f t="shared" si="8"/>
        <v>16298.73</v>
      </c>
      <c r="D49" s="11" t="str">
        <f t="shared" si="9"/>
        <v>vis</v>
      </c>
      <c r="E49" s="53">
        <f>VLOOKUP(C49,Active!C$21:E$972,3,FALSE)</f>
        <v>-4570.9232046520683</v>
      </c>
      <c r="F49" s="5" t="s">
        <v>42</v>
      </c>
      <c r="G49" s="11" t="str">
        <f t="shared" si="10"/>
        <v>16298.730</v>
      </c>
      <c r="H49" s="27">
        <f t="shared" si="11"/>
        <v>-4571</v>
      </c>
      <c r="I49" s="54" t="s">
        <v>89</v>
      </c>
      <c r="J49" s="55" t="s">
        <v>90</v>
      </c>
      <c r="K49" s="54">
        <v>-4571</v>
      </c>
      <c r="L49" s="54" t="s">
        <v>91</v>
      </c>
      <c r="M49" s="55" t="s">
        <v>80</v>
      </c>
      <c r="N49" s="55"/>
      <c r="O49" s="56" t="s">
        <v>81</v>
      </c>
      <c r="P49" s="56" t="s">
        <v>82</v>
      </c>
    </row>
    <row r="50" spans="1:16" ht="12.75" customHeight="1" thickBot="1" x14ac:dyDescent="0.25">
      <c r="A50" s="27" t="str">
        <f t="shared" si="6"/>
        <v> CPRI 7.30 </v>
      </c>
      <c r="B50" s="5" t="str">
        <f t="shared" si="7"/>
        <v>I</v>
      </c>
      <c r="C50" s="27">
        <f t="shared" si="8"/>
        <v>16365.761</v>
      </c>
      <c r="D50" s="11" t="str">
        <f t="shared" si="9"/>
        <v>vis</v>
      </c>
      <c r="E50" s="53">
        <f>VLOOKUP(C50,Active!C$21:E$972,3,FALSE)</f>
        <v>-4548.0212650373942</v>
      </c>
      <c r="F50" s="5" t="s">
        <v>42</v>
      </c>
      <c r="G50" s="11" t="str">
        <f t="shared" si="10"/>
        <v>16365.761</v>
      </c>
      <c r="H50" s="27">
        <f t="shared" si="11"/>
        <v>-4548</v>
      </c>
      <c r="I50" s="54" t="s">
        <v>92</v>
      </c>
      <c r="J50" s="55" t="s">
        <v>93</v>
      </c>
      <c r="K50" s="54">
        <v>-4548</v>
      </c>
      <c r="L50" s="54" t="s">
        <v>94</v>
      </c>
      <c r="M50" s="55" t="s">
        <v>80</v>
      </c>
      <c r="N50" s="55"/>
      <c r="O50" s="56" t="s">
        <v>81</v>
      </c>
      <c r="P50" s="56" t="s">
        <v>82</v>
      </c>
    </row>
    <row r="51" spans="1:16" ht="12.75" customHeight="1" thickBot="1" x14ac:dyDescent="0.25">
      <c r="A51" s="27" t="str">
        <f t="shared" si="6"/>
        <v> CPRI 7.30 </v>
      </c>
      <c r="B51" s="5" t="str">
        <f t="shared" si="7"/>
        <v>I</v>
      </c>
      <c r="C51" s="27">
        <f t="shared" si="8"/>
        <v>16412.776000000002</v>
      </c>
      <c r="D51" s="11" t="str">
        <f t="shared" si="9"/>
        <v>vis</v>
      </c>
      <c r="E51" s="53">
        <f>VLOOKUP(C51,Active!C$21:E$972,3,FALSE)</f>
        <v>-4531.9580302507447</v>
      </c>
      <c r="F51" s="5" t="s">
        <v>42</v>
      </c>
      <c r="G51" s="11" t="str">
        <f t="shared" si="10"/>
        <v>16412.776</v>
      </c>
      <c r="H51" s="27">
        <f t="shared" si="11"/>
        <v>-4532</v>
      </c>
      <c r="I51" s="54" t="s">
        <v>95</v>
      </c>
      <c r="J51" s="55" t="s">
        <v>96</v>
      </c>
      <c r="K51" s="54">
        <v>-4532</v>
      </c>
      <c r="L51" s="54" t="s">
        <v>97</v>
      </c>
      <c r="M51" s="55" t="s">
        <v>80</v>
      </c>
      <c r="N51" s="55"/>
      <c r="O51" s="56" t="s">
        <v>81</v>
      </c>
      <c r="P51" s="56" t="s">
        <v>82</v>
      </c>
    </row>
    <row r="52" spans="1:16" ht="12.75" customHeight="1" thickBot="1" x14ac:dyDescent="0.25">
      <c r="A52" s="27" t="str">
        <f t="shared" si="6"/>
        <v> CPRI 7.30 </v>
      </c>
      <c r="B52" s="5" t="str">
        <f t="shared" si="7"/>
        <v>II</v>
      </c>
      <c r="C52" s="27">
        <f t="shared" si="8"/>
        <v>16472.626</v>
      </c>
      <c r="D52" s="11" t="str">
        <f t="shared" si="9"/>
        <v>vis</v>
      </c>
      <c r="E52" s="53">
        <f>VLOOKUP(C52,Active!C$21:E$972,3,FALSE)</f>
        <v>-4511.5095648252227</v>
      </c>
      <c r="F52" s="5" t="s">
        <v>42</v>
      </c>
      <c r="G52" s="11" t="str">
        <f t="shared" si="10"/>
        <v>16472.626</v>
      </c>
      <c r="H52" s="27">
        <f t="shared" si="11"/>
        <v>-4511.5</v>
      </c>
      <c r="I52" s="54" t="s">
        <v>98</v>
      </c>
      <c r="J52" s="55" t="s">
        <v>99</v>
      </c>
      <c r="K52" s="54">
        <v>-4511.5</v>
      </c>
      <c r="L52" s="54" t="s">
        <v>100</v>
      </c>
      <c r="M52" s="55" t="s">
        <v>80</v>
      </c>
      <c r="N52" s="55"/>
      <c r="O52" s="56" t="s">
        <v>81</v>
      </c>
      <c r="P52" s="56" t="s">
        <v>82</v>
      </c>
    </row>
    <row r="53" spans="1:16" ht="12.75" customHeight="1" thickBot="1" x14ac:dyDescent="0.25">
      <c r="A53" s="27" t="str">
        <f t="shared" si="6"/>
        <v> CPRI 7.30 </v>
      </c>
      <c r="B53" s="5" t="str">
        <f t="shared" si="7"/>
        <v>I</v>
      </c>
      <c r="C53" s="27">
        <f t="shared" si="8"/>
        <v>16769.77</v>
      </c>
      <c r="D53" s="11" t="str">
        <f t="shared" si="9"/>
        <v>vis</v>
      </c>
      <c r="E53" s="53">
        <f>VLOOKUP(C53,Active!C$21:E$972,3,FALSE)</f>
        <v>-4409.9867776840101</v>
      </c>
      <c r="F53" s="5" t="s">
        <v>42</v>
      </c>
      <c r="G53" s="11" t="str">
        <f t="shared" si="10"/>
        <v>16769.770</v>
      </c>
      <c r="H53" s="27">
        <f t="shared" si="11"/>
        <v>-4410</v>
      </c>
      <c r="I53" s="54" t="s">
        <v>101</v>
      </c>
      <c r="J53" s="55" t="s">
        <v>102</v>
      </c>
      <c r="K53" s="54">
        <v>-4410</v>
      </c>
      <c r="L53" s="54" t="s">
        <v>103</v>
      </c>
      <c r="M53" s="55" t="s">
        <v>80</v>
      </c>
      <c r="N53" s="55"/>
      <c r="O53" s="56" t="s">
        <v>81</v>
      </c>
      <c r="P53" s="56" t="s">
        <v>82</v>
      </c>
    </row>
    <row r="54" spans="1:16" ht="12.75" customHeight="1" thickBot="1" x14ac:dyDescent="0.25">
      <c r="A54" s="27" t="str">
        <f t="shared" si="6"/>
        <v> CPRI 7.30 </v>
      </c>
      <c r="B54" s="5" t="str">
        <f t="shared" si="7"/>
        <v>I</v>
      </c>
      <c r="C54" s="27">
        <f t="shared" si="8"/>
        <v>16898.543000000001</v>
      </c>
      <c r="D54" s="11" t="str">
        <f t="shared" si="9"/>
        <v>vis</v>
      </c>
      <c r="E54" s="53">
        <f>VLOOKUP(C54,Active!C$21:E$972,3,FALSE)</f>
        <v>-4365.9899483065519</v>
      </c>
      <c r="F54" s="5" t="s">
        <v>42</v>
      </c>
      <c r="G54" s="11" t="str">
        <f t="shared" si="10"/>
        <v>16898.543</v>
      </c>
      <c r="H54" s="27">
        <f t="shared" si="11"/>
        <v>-4366</v>
      </c>
      <c r="I54" s="54" t="s">
        <v>104</v>
      </c>
      <c r="J54" s="55" t="s">
        <v>105</v>
      </c>
      <c r="K54" s="54">
        <v>-4366</v>
      </c>
      <c r="L54" s="54" t="s">
        <v>106</v>
      </c>
      <c r="M54" s="55" t="s">
        <v>80</v>
      </c>
      <c r="N54" s="55"/>
      <c r="O54" s="56" t="s">
        <v>81</v>
      </c>
      <c r="P54" s="56" t="s">
        <v>82</v>
      </c>
    </row>
    <row r="55" spans="1:16" ht="12.75" customHeight="1" thickBot="1" x14ac:dyDescent="0.25">
      <c r="A55" s="27" t="str">
        <f t="shared" si="6"/>
        <v> HC 127 </v>
      </c>
      <c r="B55" s="5" t="str">
        <f t="shared" si="7"/>
        <v>I</v>
      </c>
      <c r="C55" s="27">
        <f t="shared" si="8"/>
        <v>17551.637999999999</v>
      </c>
      <c r="D55" s="11" t="str">
        <f t="shared" si="9"/>
        <v>vis</v>
      </c>
      <c r="E55" s="53">
        <f>VLOOKUP(C55,Active!C$21:E$972,3,FALSE)</f>
        <v>-4142.8522619726873</v>
      </c>
      <c r="F55" s="5" t="s">
        <v>42</v>
      </c>
      <c r="G55" s="11" t="str">
        <f t="shared" si="10"/>
        <v>17551.638</v>
      </c>
      <c r="H55" s="27">
        <f t="shared" si="11"/>
        <v>-4143</v>
      </c>
      <c r="I55" s="54" t="s">
        <v>107</v>
      </c>
      <c r="J55" s="55" t="s">
        <v>108</v>
      </c>
      <c r="K55" s="54">
        <v>-4143</v>
      </c>
      <c r="L55" s="54" t="s">
        <v>109</v>
      </c>
      <c r="M55" s="55" t="s">
        <v>80</v>
      </c>
      <c r="N55" s="55"/>
      <c r="O55" s="56" t="s">
        <v>81</v>
      </c>
      <c r="P55" s="56" t="s">
        <v>110</v>
      </c>
    </row>
    <row r="56" spans="1:16" ht="12.75" customHeight="1" thickBot="1" x14ac:dyDescent="0.25">
      <c r="A56" s="27" t="str">
        <f t="shared" si="6"/>
        <v> CPRI 7.30 </v>
      </c>
      <c r="B56" s="5" t="str">
        <f t="shared" si="7"/>
        <v>I</v>
      </c>
      <c r="C56" s="27">
        <f t="shared" si="8"/>
        <v>17618.654999999999</v>
      </c>
      <c r="D56" s="11" t="str">
        <f t="shared" si="9"/>
        <v>vis</v>
      </c>
      <c r="E56" s="53">
        <f>VLOOKUP(C56,Active!C$21:E$972,3,FALSE)</f>
        <v>-4119.9551056247801</v>
      </c>
      <c r="F56" s="5" t="s">
        <v>42</v>
      </c>
      <c r="G56" s="11" t="str">
        <f t="shared" si="10"/>
        <v>17618.655</v>
      </c>
      <c r="H56" s="27">
        <f t="shared" si="11"/>
        <v>-4120</v>
      </c>
      <c r="I56" s="54" t="s">
        <v>111</v>
      </c>
      <c r="J56" s="55" t="s">
        <v>112</v>
      </c>
      <c r="K56" s="54">
        <v>-4120</v>
      </c>
      <c r="L56" s="54" t="s">
        <v>113</v>
      </c>
      <c r="M56" s="55" t="s">
        <v>80</v>
      </c>
      <c r="N56" s="55"/>
      <c r="O56" s="56" t="s">
        <v>81</v>
      </c>
      <c r="P56" s="56" t="s">
        <v>82</v>
      </c>
    </row>
    <row r="57" spans="1:16" ht="12.75" customHeight="1" thickBot="1" x14ac:dyDescent="0.25">
      <c r="A57" s="27" t="str">
        <f t="shared" si="6"/>
        <v> CPRI 7.30 </v>
      </c>
      <c r="B57" s="5" t="str">
        <f t="shared" si="7"/>
        <v>I</v>
      </c>
      <c r="C57" s="27">
        <f t="shared" si="8"/>
        <v>17802.841</v>
      </c>
      <c r="D57" s="11" t="str">
        <f t="shared" si="9"/>
        <v>vis</v>
      </c>
      <c r="E57" s="53">
        <f>VLOOKUP(C57,Active!C$21:E$972,3,FALSE)</f>
        <v>-4057.0257647247736</v>
      </c>
      <c r="F57" s="5" t="s">
        <v>42</v>
      </c>
      <c r="G57" s="11" t="str">
        <f t="shared" si="10"/>
        <v>17802.841</v>
      </c>
      <c r="H57" s="27">
        <f t="shared" si="11"/>
        <v>-4057</v>
      </c>
      <c r="I57" s="54" t="s">
        <v>114</v>
      </c>
      <c r="J57" s="55" t="s">
        <v>115</v>
      </c>
      <c r="K57" s="54">
        <v>-4057</v>
      </c>
      <c r="L57" s="54" t="s">
        <v>116</v>
      </c>
      <c r="M57" s="55" t="s">
        <v>80</v>
      </c>
      <c r="N57" s="55"/>
      <c r="O57" s="56" t="s">
        <v>81</v>
      </c>
      <c r="P57" s="56" t="s">
        <v>82</v>
      </c>
    </row>
    <row r="58" spans="1:16" ht="12.75" customHeight="1" thickBot="1" x14ac:dyDescent="0.25">
      <c r="A58" s="27" t="str">
        <f t="shared" si="6"/>
        <v> CPRI 7.30 </v>
      </c>
      <c r="B58" s="5" t="str">
        <f t="shared" si="7"/>
        <v>I</v>
      </c>
      <c r="C58" s="27">
        <f t="shared" si="8"/>
        <v>17893.723000000002</v>
      </c>
      <c r="D58" s="11" t="str">
        <f t="shared" si="9"/>
        <v>vis</v>
      </c>
      <c r="E58" s="53">
        <f>VLOOKUP(C58,Active!C$21:E$972,3,FALSE)</f>
        <v>-4025.974846850047</v>
      </c>
      <c r="F58" s="5" t="s">
        <v>42</v>
      </c>
      <c r="G58" s="11" t="str">
        <f t="shared" si="10"/>
        <v>17893.723</v>
      </c>
      <c r="H58" s="27">
        <f t="shared" si="11"/>
        <v>-4026</v>
      </c>
      <c r="I58" s="54" t="s">
        <v>117</v>
      </c>
      <c r="J58" s="55" t="s">
        <v>118</v>
      </c>
      <c r="K58" s="54">
        <v>-4026</v>
      </c>
      <c r="L58" s="54" t="s">
        <v>119</v>
      </c>
      <c r="M58" s="55" t="s">
        <v>80</v>
      </c>
      <c r="N58" s="55"/>
      <c r="O58" s="56" t="s">
        <v>81</v>
      </c>
      <c r="P58" s="56" t="s">
        <v>82</v>
      </c>
    </row>
    <row r="59" spans="1:16" ht="12.75" customHeight="1" thickBot="1" x14ac:dyDescent="0.25">
      <c r="A59" s="27" t="str">
        <f t="shared" si="6"/>
        <v> CPRI 7.30 </v>
      </c>
      <c r="B59" s="5" t="str">
        <f t="shared" si="7"/>
        <v>II</v>
      </c>
      <c r="C59" s="27">
        <f t="shared" si="8"/>
        <v>18278.625</v>
      </c>
      <c r="D59" s="11" t="str">
        <f t="shared" si="9"/>
        <v>vis</v>
      </c>
      <c r="E59" s="53">
        <f>VLOOKUP(C59,Active!C$21:E$972,3,FALSE)</f>
        <v>-3894.4684936467966</v>
      </c>
      <c r="F59" s="5" t="s">
        <v>42</v>
      </c>
      <c r="G59" s="11" t="str">
        <f t="shared" si="10"/>
        <v>18278.625</v>
      </c>
      <c r="H59" s="27">
        <f t="shared" si="11"/>
        <v>-3894.5</v>
      </c>
      <c r="I59" s="54" t="s">
        <v>120</v>
      </c>
      <c r="J59" s="55" t="s">
        <v>121</v>
      </c>
      <c r="K59" s="54">
        <v>-3894.5</v>
      </c>
      <c r="L59" s="54" t="s">
        <v>122</v>
      </c>
      <c r="M59" s="55" t="s">
        <v>80</v>
      </c>
      <c r="N59" s="55"/>
      <c r="O59" s="56" t="s">
        <v>81</v>
      </c>
      <c r="P59" s="56" t="s">
        <v>82</v>
      </c>
    </row>
    <row r="60" spans="1:16" ht="12.75" customHeight="1" thickBot="1" x14ac:dyDescent="0.25">
      <c r="A60" s="27" t="str">
        <f t="shared" si="6"/>
        <v> AAAN 4.3 </v>
      </c>
      <c r="B60" s="5" t="str">
        <f t="shared" si="7"/>
        <v>I</v>
      </c>
      <c r="C60" s="27">
        <f t="shared" si="8"/>
        <v>19708.339</v>
      </c>
      <c r="D60" s="11" t="str">
        <f t="shared" si="9"/>
        <v>vis</v>
      </c>
      <c r="E60" s="53">
        <f>VLOOKUP(C60,Active!C$21:E$972,3,FALSE)</f>
        <v>-3405.9896749770228</v>
      </c>
      <c r="F60" s="5" t="s">
        <v>42</v>
      </c>
      <c r="G60" s="11" t="str">
        <f t="shared" si="10"/>
        <v>19708.339</v>
      </c>
      <c r="H60" s="27">
        <f t="shared" si="11"/>
        <v>-3406</v>
      </c>
      <c r="I60" s="54" t="s">
        <v>123</v>
      </c>
      <c r="J60" s="55" t="s">
        <v>124</v>
      </c>
      <c r="K60" s="54">
        <v>-3406</v>
      </c>
      <c r="L60" s="54" t="s">
        <v>125</v>
      </c>
      <c r="M60" s="55" t="s">
        <v>126</v>
      </c>
      <c r="N60" s="55"/>
      <c r="O60" s="56" t="s">
        <v>127</v>
      </c>
      <c r="P60" s="56" t="s">
        <v>128</v>
      </c>
    </row>
    <row r="61" spans="1:16" ht="12.75" customHeight="1" thickBot="1" x14ac:dyDescent="0.25">
      <c r="A61" s="27" t="str">
        <f t="shared" si="6"/>
        <v> CPRI 7.30 </v>
      </c>
      <c r="B61" s="5" t="str">
        <f t="shared" si="7"/>
        <v>I</v>
      </c>
      <c r="C61" s="27">
        <f t="shared" si="8"/>
        <v>20448.817999999999</v>
      </c>
      <c r="D61" s="11" t="str">
        <f t="shared" si="9"/>
        <v>vis</v>
      </c>
      <c r="E61" s="53">
        <f>VLOOKUP(C61,Active!C$21:E$972,3,FALSE)</f>
        <v>-3152.9962041361591</v>
      </c>
      <c r="F61" s="5" t="s">
        <v>42</v>
      </c>
      <c r="G61" s="11" t="str">
        <f t="shared" si="10"/>
        <v>20448.818</v>
      </c>
      <c r="H61" s="27">
        <f t="shared" si="11"/>
        <v>-3153</v>
      </c>
      <c r="I61" s="54" t="s">
        <v>129</v>
      </c>
      <c r="J61" s="55" t="s">
        <v>130</v>
      </c>
      <c r="K61" s="54">
        <v>-3153</v>
      </c>
      <c r="L61" s="54" t="s">
        <v>131</v>
      </c>
      <c r="M61" s="55" t="s">
        <v>126</v>
      </c>
      <c r="N61" s="55"/>
      <c r="O61" s="56" t="s">
        <v>132</v>
      </c>
      <c r="P61" s="56" t="s">
        <v>82</v>
      </c>
    </row>
    <row r="62" spans="1:16" ht="12.75" customHeight="1" thickBot="1" x14ac:dyDescent="0.25">
      <c r="A62" s="27" t="str">
        <f t="shared" si="6"/>
        <v> MVS 9.169 </v>
      </c>
      <c r="B62" s="5" t="str">
        <f t="shared" si="7"/>
        <v>I</v>
      </c>
      <c r="C62" s="27">
        <f t="shared" si="8"/>
        <v>30224.5</v>
      </c>
      <c r="D62" s="11" t="str">
        <f t="shared" si="9"/>
        <v>vis</v>
      </c>
      <c r="E62" s="53">
        <f>VLOOKUP(C62,Active!C$21:E$972,3,FALSE)</f>
        <v>186.98199783386377</v>
      </c>
      <c r="F62" s="5" t="s">
        <v>42</v>
      </c>
      <c r="G62" s="11" t="str">
        <f t="shared" si="10"/>
        <v>30224.500</v>
      </c>
      <c r="H62" s="27">
        <f t="shared" si="11"/>
        <v>187</v>
      </c>
      <c r="I62" s="54" t="s">
        <v>138</v>
      </c>
      <c r="J62" s="55" t="s">
        <v>139</v>
      </c>
      <c r="K62" s="54">
        <v>187</v>
      </c>
      <c r="L62" s="54" t="s">
        <v>140</v>
      </c>
      <c r="M62" s="55" t="s">
        <v>80</v>
      </c>
      <c r="N62" s="55"/>
      <c r="O62" s="56" t="s">
        <v>141</v>
      </c>
      <c r="P62" s="56" t="s">
        <v>142</v>
      </c>
    </row>
    <row r="63" spans="1:16" ht="12.75" customHeight="1" thickBot="1" x14ac:dyDescent="0.25">
      <c r="A63" s="27" t="str">
        <f t="shared" si="6"/>
        <v> GUL 2.4.143 </v>
      </c>
      <c r="B63" s="5" t="str">
        <f t="shared" si="7"/>
        <v>I</v>
      </c>
      <c r="C63" s="27">
        <f t="shared" si="8"/>
        <v>30350.467000000001</v>
      </c>
      <c r="D63" s="11" t="str">
        <f t="shared" si="9"/>
        <v>vis</v>
      </c>
      <c r="E63" s="53">
        <f>VLOOKUP(C63,Active!C$21:E$972,3,FALSE)</f>
        <v>230.02012388660972</v>
      </c>
      <c r="F63" s="5" t="s">
        <v>42</v>
      </c>
      <c r="G63" s="11" t="str">
        <f t="shared" si="10"/>
        <v>30350.467</v>
      </c>
      <c r="H63" s="27">
        <f t="shared" si="11"/>
        <v>230</v>
      </c>
      <c r="I63" s="54" t="s">
        <v>143</v>
      </c>
      <c r="J63" s="55" t="s">
        <v>144</v>
      </c>
      <c r="K63" s="54">
        <v>230</v>
      </c>
      <c r="L63" s="54" t="s">
        <v>145</v>
      </c>
      <c r="M63" s="55" t="s">
        <v>76</v>
      </c>
      <c r="N63" s="55"/>
      <c r="O63" s="56" t="s">
        <v>146</v>
      </c>
      <c r="P63" s="56" t="s">
        <v>147</v>
      </c>
    </row>
    <row r="64" spans="1:16" ht="12.75" customHeight="1" thickBot="1" x14ac:dyDescent="0.25">
      <c r="A64" s="27" t="str">
        <f t="shared" si="6"/>
        <v> MVS 9.169 </v>
      </c>
      <c r="B64" s="5" t="str">
        <f t="shared" si="7"/>
        <v>I</v>
      </c>
      <c r="C64" s="27">
        <f t="shared" si="8"/>
        <v>30792.312000000002</v>
      </c>
      <c r="D64" s="11" t="str">
        <f t="shared" si="9"/>
        <v>vis</v>
      </c>
      <c r="E64" s="53">
        <f>VLOOKUP(C64,Active!C$21:E$972,3,FALSE)</f>
        <v>380.98173133757308</v>
      </c>
      <c r="F64" s="5" t="s">
        <v>42</v>
      </c>
      <c r="G64" s="11" t="str">
        <f t="shared" si="10"/>
        <v>30792.312</v>
      </c>
      <c r="H64" s="27">
        <f t="shared" si="11"/>
        <v>381</v>
      </c>
      <c r="I64" s="54" t="s">
        <v>148</v>
      </c>
      <c r="J64" s="55" t="s">
        <v>149</v>
      </c>
      <c r="K64" s="54">
        <v>381</v>
      </c>
      <c r="L64" s="54" t="s">
        <v>140</v>
      </c>
      <c r="M64" s="55" t="s">
        <v>80</v>
      </c>
      <c r="N64" s="55"/>
      <c r="O64" s="56" t="s">
        <v>141</v>
      </c>
      <c r="P64" s="56" t="s">
        <v>142</v>
      </c>
    </row>
    <row r="65" spans="1:16" ht="12.75" customHeight="1" thickBot="1" x14ac:dyDescent="0.25">
      <c r="A65" s="27" t="str">
        <f t="shared" si="6"/>
        <v> MVS 9.169 </v>
      </c>
      <c r="B65" s="5" t="str">
        <f t="shared" si="7"/>
        <v>I</v>
      </c>
      <c r="C65" s="27">
        <f t="shared" si="8"/>
        <v>33186.478999999999</v>
      </c>
      <c r="D65" s="11" t="str">
        <f t="shared" si="9"/>
        <v>vis</v>
      </c>
      <c r="E65" s="53">
        <f>VLOOKUP(C65,Active!C$21:E$972,3,FALSE)</f>
        <v>1198.977405897768</v>
      </c>
      <c r="F65" s="5" t="s">
        <v>42</v>
      </c>
      <c r="G65" s="11" t="str">
        <f t="shared" si="10"/>
        <v>33186.479</v>
      </c>
      <c r="H65" s="27">
        <f t="shared" si="11"/>
        <v>1199</v>
      </c>
      <c r="I65" s="54" t="s">
        <v>150</v>
      </c>
      <c r="J65" s="55" t="s">
        <v>151</v>
      </c>
      <c r="K65" s="54">
        <v>1199</v>
      </c>
      <c r="L65" s="54" t="s">
        <v>152</v>
      </c>
      <c r="M65" s="55" t="s">
        <v>80</v>
      </c>
      <c r="N65" s="55"/>
      <c r="O65" s="56" t="s">
        <v>141</v>
      </c>
      <c r="P65" s="56" t="s">
        <v>142</v>
      </c>
    </row>
    <row r="66" spans="1:16" ht="12.75" customHeight="1" thickBot="1" x14ac:dyDescent="0.25">
      <c r="A66" s="27" t="str">
        <f t="shared" si="6"/>
        <v> BTOK 49.384 </v>
      </c>
      <c r="B66" s="5" t="str">
        <f t="shared" si="7"/>
        <v>I</v>
      </c>
      <c r="C66" s="27">
        <f t="shared" si="8"/>
        <v>33599.154999999999</v>
      </c>
      <c r="D66" s="11" t="str">
        <f t="shared" si="9"/>
        <v>vis</v>
      </c>
      <c r="E66" s="53">
        <f>VLOOKUP(C66,Active!C$21:E$972,3,FALSE)</f>
        <v>1339.9730770413444</v>
      </c>
      <c r="F66" s="5" t="s">
        <v>42</v>
      </c>
      <c r="G66" s="11" t="str">
        <f t="shared" si="10"/>
        <v>33599.155</v>
      </c>
      <c r="H66" s="27">
        <f t="shared" si="11"/>
        <v>1340</v>
      </c>
      <c r="I66" s="54" t="s">
        <v>153</v>
      </c>
      <c r="J66" s="55" t="s">
        <v>154</v>
      </c>
      <c r="K66" s="54">
        <v>1340</v>
      </c>
      <c r="L66" s="54" t="s">
        <v>155</v>
      </c>
      <c r="M66" s="55" t="s">
        <v>76</v>
      </c>
      <c r="N66" s="55"/>
      <c r="O66" s="56" t="s">
        <v>156</v>
      </c>
      <c r="P66" s="56" t="s">
        <v>157</v>
      </c>
    </row>
    <row r="67" spans="1:16" ht="12.75" customHeight="1" thickBot="1" x14ac:dyDescent="0.25">
      <c r="A67" s="27" t="str">
        <f t="shared" si="6"/>
        <v> MVS 9.169 </v>
      </c>
      <c r="B67" s="5" t="str">
        <f t="shared" si="7"/>
        <v>I</v>
      </c>
      <c r="C67" s="27">
        <f t="shared" si="8"/>
        <v>35390.428</v>
      </c>
      <c r="D67" s="11" t="str">
        <f t="shared" si="9"/>
        <v>vis</v>
      </c>
      <c r="E67" s="53">
        <f>VLOOKUP(C67,Active!C$21:E$972,3,FALSE)</f>
        <v>1951.9828349055479</v>
      </c>
      <c r="F67" s="5" t="s">
        <v>42</v>
      </c>
      <c r="G67" s="11" t="str">
        <f t="shared" si="10"/>
        <v>35390.428</v>
      </c>
      <c r="H67" s="27">
        <f t="shared" si="11"/>
        <v>1952</v>
      </c>
      <c r="I67" s="54" t="s">
        <v>158</v>
      </c>
      <c r="J67" s="55" t="s">
        <v>159</v>
      </c>
      <c r="K67" s="54">
        <v>1952</v>
      </c>
      <c r="L67" s="54" t="s">
        <v>160</v>
      </c>
      <c r="M67" s="55" t="s">
        <v>80</v>
      </c>
      <c r="N67" s="55"/>
      <c r="O67" s="56" t="s">
        <v>141</v>
      </c>
      <c r="P67" s="56" t="s">
        <v>142</v>
      </c>
    </row>
    <row r="68" spans="1:16" ht="12.75" customHeight="1" thickBot="1" x14ac:dyDescent="0.25">
      <c r="A68" s="27" t="str">
        <f t="shared" si="6"/>
        <v> MVS 9.169 </v>
      </c>
      <c r="B68" s="5" t="str">
        <f t="shared" si="7"/>
        <v>I</v>
      </c>
      <c r="C68" s="27">
        <f t="shared" si="8"/>
        <v>36596.315000000002</v>
      </c>
      <c r="D68" s="11" t="str">
        <f t="shared" si="9"/>
        <v>vis</v>
      </c>
      <c r="E68" s="53">
        <f>VLOOKUP(C68,Active!C$21:E$972,3,FALSE)</f>
        <v>2363.9884928268093</v>
      </c>
      <c r="F68" s="5" t="s">
        <v>42</v>
      </c>
      <c r="G68" s="11" t="str">
        <f t="shared" si="10"/>
        <v>36596.315</v>
      </c>
      <c r="H68" s="27">
        <f t="shared" si="11"/>
        <v>2364</v>
      </c>
      <c r="I68" s="54" t="s">
        <v>161</v>
      </c>
      <c r="J68" s="55" t="s">
        <v>162</v>
      </c>
      <c r="K68" s="54">
        <v>2364</v>
      </c>
      <c r="L68" s="54" t="s">
        <v>163</v>
      </c>
      <c r="M68" s="55" t="s">
        <v>80</v>
      </c>
      <c r="N68" s="55"/>
      <c r="O68" s="56" t="s">
        <v>141</v>
      </c>
      <c r="P68" s="56" t="s">
        <v>142</v>
      </c>
    </row>
    <row r="69" spans="1:16" ht="12.75" customHeight="1" thickBot="1" x14ac:dyDescent="0.25">
      <c r="A69" s="27" t="str">
        <f t="shared" si="6"/>
        <v> MVS 9.169 </v>
      </c>
      <c r="B69" s="5" t="str">
        <f t="shared" si="7"/>
        <v>I</v>
      </c>
      <c r="C69" s="27">
        <f t="shared" si="8"/>
        <v>36824.540999999997</v>
      </c>
      <c r="D69" s="11" t="str">
        <f t="shared" si="9"/>
        <v>vis</v>
      </c>
      <c r="E69" s="53">
        <f>VLOOKUP(C69,Active!C$21:E$972,3,FALSE)</f>
        <v>2441.9646243256443</v>
      </c>
      <c r="F69" s="5" t="s">
        <v>42</v>
      </c>
      <c r="G69" s="11" t="str">
        <f t="shared" si="10"/>
        <v>36824.541</v>
      </c>
      <c r="H69" s="27">
        <f t="shared" si="11"/>
        <v>2442</v>
      </c>
      <c r="I69" s="54" t="s">
        <v>164</v>
      </c>
      <c r="J69" s="55" t="s">
        <v>165</v>
      </c>
      <c r="K69" s="54">
        <v>2442</v>
      </c>
      <c r="L69" s="54" t="s">
        <v>166</v>
      </c>
      <c r="M69" s="55" t="s">
        <v>80</v>
      </c>
      <c r="N69" s="55"/>
      <c r="O69" s="56" t="s">
        <v>141</v>
      </c>
      <c r="P69" s="56" t="s">
        <v>142</v>
      </c>
    </row>
    <row r="70" spans="1:16" ht="12.75" customHeight="1" thickBot="1" x14ac:dyDescent="0.25">
      <c r="A70" s="27" t="str">
        <f t="shared" si="6"/>
        <v> MVS 9.169 </v>
      </c>
      <c r="B70" s="5" t="str">
        <f t="shared" si="7"/>
        <v>I</v>
      </c>
      <c r="C70" s="27">
        <f t="shared" si="8"/>
        <v>37316.339999999997</v>
      </c>
      <c r="D70" s="11" t="str">
        <f t="shared" si="9"/>
        <v>vis</v>
      </c>
      <c r="E70" s="53">
        <f>VLOOKUP(C70,Active!C$21:E$972,3,FALSE)</f>
        <v>2609.9936109222472</v>
      </c>
      <c r="F70" s="5" t="s">
        <v>42</v>
      </c>
      <c r="G70" s="11" t="str">
        <f t="shared" si="10"/>
        <v>37316.340</v>
      </c>
      <c r="H70" s="27">
        <f t="shared" si="11"/>
        <v>2610</v>
      </c>
      <c r="I70" s="54" t="s">
        <v>167</v>
      </c>
      <c r="J70" s="55" t="s">
        <v>168</v>
      </c>
      <c r="K70" s="54">
        <v>2610</v>
      </c>
      <c r="L70" s="54" t="s">
        <v>169</v>
      </c>
      <c r="M70" s="55" t="s">
        <v>80</v>
      </c>
      <c r="N70" s="55"/>
      <c r="O70" s="56" t="s">
        <v>141</v>
      </c>
      <c r="P70" s="56" t="s">
        <v>142</v>
      </c>
    </row>
    <row r="71" spans="1:16" ht="12.75" customHeight="1" thickBot="1" x14ac:dyDescent="0.25">
      <c r="A71" s="27" t="str">
        <f t="shared" si="6"/>
        <v> MVS 9.169 </v>
      </c>
      <c r="B71" s="5" t="str">
        <f t="shared" si="7"/>
        <v>I</v>
      </c>
      <c r="C71" s="27">
        <f t="shared" si="8"/>
        <v>37588.394</v>
      </c>
      <c r="D71" s="11" t="str">
        <f t="shared" si="9"/>
        <v>vis</v>
      </c>
      <c r="E71" s="53">
        <f>VLOOKUP(C71,Active!C$21:E$972,3,FALSE)</f>
        <v>2702.944100694599</v>
      </c>
      <c r="F71" s="5" t="s">
        <v>42</v>
      </c>
      <c r="G71" s="11" t="str">
        <f t="shared" si="10"/>
        <v>37588.394</v>
      </c>
      <c r="H71" s="27">
        <f t="shared" si="11"/>
        <v>2703</v>
      </c>
      <c r="I71" s="54" t="s">
        <v>170</v>
      </c>
      <c r="J71" s="55" t="s">
        <v>171</v>
      </c>
      <c r="K71" s="54">
        <v>2703</v>
      </c>
      <c r="L71" s="54" t="s">
        <v>172</v>
      </c>
      <c r="M71" s="55" t="s">
        <v>80</v>
      </c>
      <c r="N71" s="55"/>
      <c r="O71" s="56" t="s">
        <v>141</v>
      </c>
      <c r="P71" s="56" t="s">
        <v>142</v>
      </c>
    </row>
    <row r="72" spans="1:16" ht="12.75" customHeight="1" thickBot="1" x14ac:dyDescent="0.25">
      <c r="A72" s="27" t="str">
        <f t="shared" si="6"/>
        <v> HABZ 86 </v>
      </c>
      <c r="B72" s="5" t="str">
        <f t="shared" si="7"/>
        <v>I</v>
      </c>
      <c r="C72" s="27">
        <f t="shared" si="8"/>
        <v>39028.493999999999</v>
      </c>
      <c r="D72" s="11" t="str">
        <f t="shared" si="9"/>
        <v>vis</v>
      </c>
      <c r="E72" s="53">
        <f>VLOOKUP(C72,Active!C$21:E$972,3,FALSE)</f>
        <v>3194.9714199810719</v>
      </c>
      <c r="F72" s="5" t="s">
        <v>42</v>
      </c>
      <c r="G72" s="11" t="str">
        <f t="shared" si="10"/>
        <v>39028.494</v>
      </c>
      <c r="H72" s="27">
        <f t="shared" si="11"/>
        <v>3195</v>
      </c>
      <c r="I72" s="54" t="s">
        <v>173</v>
      </c>
      <c r="J72" s="55" t="s">
        <v>174</v>
      </c>
      <c r="K72" s="54">
        <v>3195</v>
      </c>
      <c r="L72" s="54" t="s">
        <v>175</v>
      </c>
      <c r="M72" s="55" t="s">
        <v>80</v>
      </c>
      <c r="N72" s="55"/>
      <c r="O72" s="56" t="s">
        <v>176</v>
      </c>
      <c r="P72" s="56" t="s">
        <v>177</v>
      </c>
    </row>
    <row r="73" spans="1:16" ht="12.75" customHeight="1" thickBot="1" x14ac:dyDescent="0.25">
      <c r="A73" s="27" t="str">
        <f t="shared" si="6"/>
        <v> HABZ 86 </v>
      </c>
      <c r="B73" s="5" t="str">
        <f t="shared" si="7"/>
        <v>II</v>
      </c>
      <c r="C73" s="27">
        <f t="shared" si="8"/>
        <v>39053.392999999996</v>
      </c>
      <c r="D73" s="11" t="str">
        <f t="shared" si="9"/>
        <v>vis</v>
      </c>
      <c r="E73" s="53">
        <f>VLOOKUP(C73,Active!C$21:E$972,3,FALSE)</f>
        <v>3203.478459924765</v>
      </c>
      <c r="F73" s="5" t="s">
        <v>42</v>
      </c>
      <c r="G73" s="11" t="str">
        <f t="shared" si="10"/>
        <v>39053.393</v>
      </c>
      <c r="H73" s="27">
        <f t="shared" si="11"/>
        <v>3203.5</v>
      </c>
      <c r="I73" s="54" t="s">
        <v>178</v>
      </c>
      <c r="J73" s="55" t="s">
        <v>179</v>
      </c>
      <c r="K73" s="54">
        <v>3203.5</v>
      </c>
      <c r="L73" s="54" t="s">
        <v>180</v>
      </c>
      <c r="M73" s="55" t="s">
        <v>80</v>
      </c>
      <c r="N73" s="55"/>
      <c r="O73" s="56" t="s">
        <v>176</v>
      </c>
      <c r="P73" s="56" t="s">
        <v>177</v>
      </c>
    </row>
    <row r="74" spans="1:16" ht="12.75" customHeight="1" thickBot="1" x14ac:dyDescent="0.25">
      <c r="A74" s="27" t="str">
        <f t="shared" si="6"/>
        <v> HABZ 86 </v>
      </c>
      <c r="B74" s="5" t="str">
        <f t="shared" si="7"/>
        <v>II</v>
      </c>
      <c r="C74" s="27">
        <f t="shared" si="8"/>
        <v>39056.345000000001</v>
      </c>
      <c r="D74" s="11" t="str">
        <f t="shared" si="9"/>
        <v>vis</v>
      </c>
      <c r="E74" s="53">
        <f>VLOOKUP(C74,Active!C$21:E$972,3,FALSE)</f>
        <v>3204.4870458886121</v>
      </c>
      <c r="F74" s="5" t="s">
        <v>42</v>
      </c>
      <c r="G74" s="11" t="str">
        <f t="shared" si="10"/>
        <v>39056.345</v>
      </c>
      <c r="H74" s="27">
        <f t="shared" si="11"/>
        <v>3204.5</v>
      </c>
      <c r="I74" s="54" t="s">
        <v>181</v>
      </c>
      <c r="J74" s="55" t="s">
        <v>182</v>
      </c>
      <c r="K74" s="54">
        <v>3204.5</v>
      </c>
      <c r="L74" s="54" t="s">
        <v>183</v>
      </c>
      <c r="M74" s="55" t="s">
        <v>80</v>
      </c>
      <c r="N74" s="55"/>
      <c r="O74" s="56" t="s">
        <v>176</v>
      </c>
      <c r="P74" s="56" t="s">
        <v>177</v>
      </c>
    </row>
    <row r="75" spans="1:16" ht="12.75" customHeight="1" thickBot="1" x14ac:dyDescent="0.25">
      <c r="A75" s="27" t="str">
        <f t="shared" ref="A75:A84" si="12">P75</f>
        <v> MVS 9.169 </v>
      </c>
      <c r="B75" s="5" t="str">
        <f t="shared" ref="B75:B84" si="13">IF(H75=INT(H75),"I","II")</f>
        <v>I</v>
      </c>
      <c r="C75" s="27">
        <f t="shared" ref="C75:C84" si="14">1*G75</f>
        <v>39672.478000000003</v>
      </c>
      <c r="D75" s="11" t="str">
        <f t="shared" ref="D75:D84" si="15">VLOOKUP(F75,I$1:J$5,2,FALSE)</f>
        <v>vis</v>
      </c>
      <c r="E75" s="53">
        <f>VLOOKUP(C75,Active!C$21:E$972,3,FALSE)</f>
        <v>3414.996224635875</v>
      </c>
      <c r="F75" s="5" t="s">
        <v>42</v>
      </c>
      <c r="G75" s="11" t="str">
        <f t="shared" ref="G75:G84" si="16">MID(I75,3,LEN(I75)-3)</f>
        <v>39672.478</v>
      </c>
      <c r="H75" s="27">
        <f t="shared" ref="H75:H84" si="17">1*K75</f>
        <v>3415</v>
      </c>
      <c r="I75" s="54" t="s">
        <v>184</v>
      </c>
      <c r="J75" s="55" t="s">
        <v>185</v>
      </c>
      <c r="K75" s="54">
        <v>3415</v>
      </c>
      <c r="L75" s="54" t="s">
        <v>186</v>
      </c>
      <c r="M75" s="55" t="s">
        <v>80</v>
      </c>
      <c r="N75" s="55"/>
      <c r="O75" s="56" t="s">
        <v>141</v>
      </c>
      <c r="P75" s="56" t="s">
        <v>142</v>
      </c>
    </row>
    <row r="76" spans="1:16" ht="12.75" customHeight="1" thickBot="1" x14ac:dyDescent="0.25">
      <c r="A76" s="27" t="str">
        <f t="shared" si="12"/>
        <v> MVS 9.169 </v>
      </c>
      <c r="B76" s="5" t="str">
        <f t="shared" si="13"/>
        <v>I</v>
      </c>
      <c r="C76" s="27">
        <f t="shared" si="14"/>
        <v>39827.478000000003</v>
      </c>
      <c r="D76" s="11" t="str">
        <f t="shared" si="15"/>
        <v>vis</v>
      </c>
      <c r="E76" s="53">
        <f>VLOOKUP(C76,Active!C$21:E$972,3,FALSE)</f>
        <v>3467.9538209759926</v>
      </c>
      <c r="F76" s="5" t="s">
        <v>42</v>
      </c>
      <c r="G76" s="11" t="str">
        <f t="shared" si="16"/>
        <v>39827.478</v>
      </c>
      <c r="H76" s="27">
        <f t="shared" si="17"/>
        <v>3468</v>
      </c>
      <c r="I76" s="54" t="s">
        <v>187</v>
      </c>
      <c r="J76" s="55" t="s">
        <v>188</v>
      </c>
      <c r="K76" s="54">
        <v>3468</v>
      </c>
      <c r="L76" s="54" t="s">
        <v>189</v>
      </c>
      <c r="M76" s="55" t="s">
        <v>80</v>
      </c>
      <c r="N76" s="55"/>
      <c r="O76" s="56" t="s">
        <v>141</v>
      </c>
      <c r="P76" s="56" t="s">
        <v>142</v>
      </c>
    </row>
    <row r="77" spans="1:16" ht="12.75" customHeight="1" thickBot="1" x14ac:dyDescent="0.25">
      <c r="A77" s="27" t="str">
        <f t="shared" si="12"/>
        <v> MVS 9.169 </v>
      </c>
      <c r="B77" s="5" t="str">
        <f t="shared" si="13"/>
        <v>I</v>
      </c>
      <c r="C77" s="27">
        <f t="shared" si="14"/>
        <v>39915.332999999999</v>
      </c>
      <c r="D77" s="11" t="str">
        <f t="shared" si="15"/>
        <v>vis</v>
      </c>
      <c r="E77" s="53">
        <f>VLOOKUP(C77,Active!C$21:E$972,3,FALSE)</f>
        <v>3497.9705282434816</v>
      </c>
      <c r="F77" s="5" t="s">
        <v>42</v>
      </c>
      <c r="G77" s="11" t="str">
        <f t="shared" si="16"/>
        <v>39915.333</v>
      </c>
      <c r="H77" s="27">
        <f t="shared" si="17"/>
        <v>3498</v>
      </c>
      <c r="I77" s="54" t="s">
        <v>190</v>
      </c>
      <c r="J77" s="55" t="s">
        <v>191</v>
      </c>
      <c r="K77" s="54">
        <v>3498</v>
      </c>
      <c r="L77" s="54" t="s">
        <v>192</v>
      </c>
      <c r="M77" s="55" t="s">
        <v>80</v>
      </c>
      <c r="N77" s="55"/>
      <c r="O77" s="56" t="s">
        <v>141</v>
      </c>
      <c r="P77" s="56" t="s">
        <v>142</v>
      </c>
    </row>
    <row r="78" spans="1:16" ht="12.75" customHeight="1" thickBot="1" x14ac:dyDescent="0.25">
      <c r="A78" s="27" t="str">
        <f t="shared" si="12"/>
        <v> HABZ 86 </v>
      </c>
      <c r="B78" s="5" t="str">
        <f t="shared" si="13"/>
        <v>I</v>
      </c>
      <c r="C78" s="27">
        <f t="shared" si="14"/>
        <v>40152.440999999999</v>
      </c>
      <c r="D78" s="11" t="str">
        <f t="shared" si="15"/>
        <v>vis</v>
      </c>
      <c r="E78" s="53">
        <f>VLOOKUP(C78,Active!C$21:E$972,3,FALSE)</f>
        <v>3578.9813008435631</v>
      </c>
      <c r="F78" s="5" t="s">
        <v>42</v>
      </c>
      <c r="G78" s="11" t="str">
        <f t="shared" si="16"/>
        <v>40152.441</v>
      </c>
      <c r="H78" s="27">
        <f t="shared" si="17"/>
        <v>3579</v>
      </c>
      <c r="I78" s="54" t="s">
        <v>193</v>
      </c>
      <c r="J78" s="55" t="s">
        <v>194</v>
      </c>
      <c r="K78" s="54">
        <v>3579</v>
      </c>
      <c r="L78" s="54" t="s">
        <v>195</v>
      </c>
      <c r="M78" s="55" t="s">
        <v>80</v>
      </c>
      <c r="N78" s="55"/>
      <c r="O78" s="56" t="s">
        <v>176</v>
      </c>
      <c r="P78" s="56" t="s">
        <v>177</v>
      </c>
    </row>
    <row r="79" spans="1:16" ht="12.75" customHeight="1" thickBot="1" x14ac:dyDescent="0.25">
      <c r="A79" s="27" t="str">
        <f t="shared" si="12"/>
        <v> MVS 9.169 </v>
      </c>
      <c r="B79" s="5" t="str">
        <f t="shared" si="13"/>
        <v>II</v>
      </c>
      <c r="C79" s="27">
        <f t="shared" si="14"/>
        <v>40619.249000000003</v>
      </c>
      <c r="D79" s="11" t="str">
        <f t="shared" si="15"/>
        <v>vis</v>
      </c>
      <c r="E79" s="53">
        <f>VLOOKUP(C79,Active!C$21:E$972,3,FALSE)</f>
        <v>3738.4718146005816</v>
      </c>
      <c r="F79" s="5" t="s">
        <v>42</v>
      </c>
      <c r="G79" s="11" t="str">
        <f t="shared" si="16"/>
        <v>40619.249</v>
      </c>
      <c r="H79" s="27">
        <f t="shared" si="17"/>
        <v>3738.5</v>
      </c>
      <c r="I79" s="54" t="s">
        <v>196</v>
      </c>
      <c r="J79" s="55" t="s">
        <v>197</v>
      </c>
      <c r="K79" s="54">
        <v>3738.5</v>
      </c>
      <c r="L79" s="54" t="s">
        <v>198</v>
      </c>
      <c r="M79" s="55" t="s">
        <v>80</v>
      </c>
      <c r="N79" s="55"/>
      <c r="O79" s="56" t="s">
        <v>141</v>
      </c>
      <c r="P79" s="56" t="s">
        <v>142</v>
      </c>
    </row>
    <row r="80" spans="1:16" ht="12.75" customHeight="1" thickBot="1" x14ac:dyDescent="0.25">
      <c r="A80" s="27" t="str">
        <f t="shared" si="12"/>
        <v> HABZ 86 </v>
      </c>
      <c r="B80" s="5" t="str">
        <f t="shared" si="13"/>
        <v>I</v>
      </c>
      <c r="C80" s="27">
        <f t="shared" si="14"/>
        <v>41595.368000000002</v>
      </c>
      <c r="D80" s="11" t="str">
        <f t="shared" si="15"/>
        <v>vis</v>
      </c>
      <c r="E80" s="53">
        <f>VLOOKUP(C80,Active!C$21:E$972,3,FALSE)</f>
        <v>4071.974498354899</v>
      </c>
      <c r="F80" s="5" t="s">
        <v>42</v>
      </c>
      <c r="G80" s="11" t="str">
        <f t="shared" si="16"/>
        <v>41595.368</v>
      </c>
      <c r="H80" s="27">
        <f t="shared" si="17"/>
        <v>4072</v>
      </c>
      <c r="I80" s="54" t="s">
        <v>215</v>
      </c>
      <c r="J80" s="55" t="s">
        <v>216</v>
      </c>
      <c r="K80" s="54">
        <v>4072</v>
      </c>
      <c r="L80" s="54" t="s">
        <v>116</v>
      </c>
      <c r="M80" s="55" t="s">
        <v>80</v>
      </c>
      <c r="N80" s="55"/>
      <c r="O80" s="56" t="s">
        <v>176</v>
      </c>
      <c r="P80" s="56" t="s">
        <v>177</v>
      </c>
    </row>
    <row r="81" spans="1:16" ht="12.75" customHeight="1" thickBot="1" x14ac:dyDescent="0.25">
      <c r="A81" s="27" t="str">
        <f t="shared" si="12"/>
        <v> HABZ 86 </v>
      </c>
      <c r="B81" s="5" t="str">
        <f t="shared" si="13"/>
        <v>I</v>
      </c>
      <c r="C81" s="27">
        <f t="shared" si="14"/>
        <v>41598.300000000003</v>
      </c>
      <c r="D81" s="11" t="str">
        <f t="shared" si="15"/>
        <v>vis</v>
      </c>
      <c r="E81" s="53">
        <f>VLOOKUP(C81,Active!C$21:E$972,3,FALSE)</f>
        <v>4072.9762510805072</v>
      </c>
      <c r="F81" s="5" t="s">
        <v>42</v>
      </c>
      <c r="G81" s="11" t="str">
        <f t="shared" si="16"/>
        <v>41598.300</v>
      </c>
      <c r="H81" s="27">
        <f t="shared" si="17"/>
        <v>4073</v>
      </c>
      <c r="I81" s="54" t="s">
        <v>217</v>
      </c>
      <c r="J81" s="55" t="s">
        <v>218</v>
      </c>
      <c r="K81" s="54">
        <v>4073</v>
      </c>
      <c r="L81" s="54" t="s">
        <v>219</v>
      </c>
      <c r="M81" s="55" t="s">
        <v>80</v>
      </c>
      <c r="N81" s="55"/>
      <c r="O81" s="56" t="s">
        <v>176</v>
      </c>
      <c r="P81" s="56" t="s">
        <v>177</v>
      </c>
    </row>
    <row r="82" spans="1:16" ht="12.75" customHeight="1" thickBot="1" x14ac:dyDescent="0.25">
      <c r="A82" s="27" t="str">
        <f t="shared" si="12"/>
        <v> VSSC 73 </v>
      </c>
      <c r="B82" s="5" t="str">
        <f t="shared" si="13"/>
        <v>I</v>
      </c>
      <c r="C82" s="27">
        <f t="shared" si="14"/>
        <v>47800.32</v>
      </c>
      <c r="D82" s="11" t="str">
        <f t="shared" si="15"/>
        <v>vis</v>
      </c>
      <c r="E82" s="53">
        <f>VLOOKUP(C82,Active!C$21:E$972,3,FALSE)</f>
        <v>6191.9702617471903</v>
      </c>
      <c r="F82" s="5" t="s">
        <v>42</v>
      </c>
      <c r="G82" s="11" t="str">
        <f t="shared" si="16"/>
        <v>47800.32</v>
      </c>
      <c r="H82" s="27">
        <f t="shared" si="17"/>
        <v>6192</v>
      </c>
      <c r="I82" s="54" t="s">
        <v>285</v>
      </c>
      <c r="J82" s="55" t="s">
        <v>286</v>
      </c>
      <c r="K82" s="54">
        <v>6192</v>
      </c>
      <c r="L82" s="54" t="s">
        <v>287</v>
      </c>
      <c r="M82" s="55" t="s">
        <v>126</v>
      </c>
      <c r="N82" s="55"/>
      <c r="O82" s="56" t="s">
        <v>253</v>
      </c>
      <c r="P82" s="56" t="s">
        <v>288</v>
      </c>
    </row>
    <row r="83" spans="1:16" ht="12.75" customHeight="1" thickBot="1" x14ac:dyDescent="0.25">
      <c r="A83" s="27" t="str">
        <f t="shared" si="12"/>
        <v>BAVM 59 </v>
      </c>
      <c r="B83" s="5" t="str">
        <f t="shared" si="13"/>
        <v>I</v>
      </c>
      <c r="C83" s="27">
        <f t="shared" si="14"/>
        <v>48274.4349</v>
      </c>
      <c r="D83" s="11" t="str">
        <f t="shared" si="15"/>
        <v>vis</v>
      </c>
      <c r="E83" s="53">
        <f>VLOOKUP(C83,Active!C$21:E$972,3,FALSE)</f>
        <v>6353.9572649280635</v>
      </c>
      <c r="F83" s="5" t="s">
        <v>42</v>
      </c>
      <c r="G83" s="11" t="str">
        <f t="shared" si="16"/>
        <v>48274.4349</v>
      </c>
      <c r="H83" s="27">
        <f t="shared" si="17"/>
        <v>6354</v>
      </c>
      <c r="I83" s="54" t="s">
        <v>289</v>
      </c>
      <c r="J83" s="55" t="s">
        <v>290</v>
      </c>
      <c r="K83" s="54">
        <v>6354</v>
      </c>
      <c r="L83" s="54" t="s">
        <v>291</v>
      </c>
      <c r="M83" s="55" t="s">
        <v>238</v>
      </c>
      <c r="N83" s="55" t="s">
        <v>292</v>
      </c>
      <c r="O83" s="56" t="s">
        <v>293</v>
      </c>
      <c r="P83" s="57" t="s">
        <v>294</v>
      </c>
    </row>
    <row r="84" spans="1:16" ht="12.75" customHeight="1" thickBot="1" x14ac:dyDescent="0.25">
      <c r="A84" s="27" t="str">
        <f t="shared" si="12"/>
        <v>BAVM 154 </v>
      </c>
      <c r="B84" s="5" t="str">
        <f t="shared" si="13"/>
        <v>I</v>
      </c>
      <c r="C84" s="27">
        <f t="shared" si="14"/>
        <v>52196.432000000001</v>
      </c>
      <c r="D84" s="11" t="str">
        <f t="shared" si="15"/>
        <v>vis</v>
      </c>
      <c r="E84" s="53">
        <f>VLOOKUP(C84,Active!C$21:E$972,3,FALSE)</f>
        <v>7693.9542924694297</v>
      </c>
      <c r="F84" s="5" t="s">
        <v>42</v>
      </c>
      <c r="G84" s="11" t="str">
        <f t="shared" si="16"/>
        <v>52196.432</v>
      </c>
      <c r="H84" s="27">
        <f t="shared" si="17"/>
        <v>7694</v>
      </c>
      <c r="I84" s="54" t="s">
        <v>307</v>
      </c>
      <c r="J84" s="55" t="s">
        <v>308</v>
      </c>
      <c r="K84" s="54">
        <v>7694</v>
      </c>
      <c r="L84" s="54" t="s">
        <v>309</v>
      </c>
      <c r="M84" s="55" t="s">
        <v>126</v>
      </c>
      <c r="N84" s="55"/>
      <c r="O84" s="56" t="s">
        <v>310</v>
      </c>
      <c r="P84" s="57" t="s">
        <v>311</v>
      </c>
    </row>
    <row r="85" spans="1:16" x14ac:dyDescent="0.2">
      <c r="B85" s="5"/>
      <c r="F85" s="5"/>
    </row>
    <row r="86" spans="1:16" x14ac:dyDescent="0.2">
      <c r="B86" s="5"/>
      <c r="F86" s="5"/>
    </row>
    <row r="87" spans="1:16" x14ac:dyDescent="0.2">
      <c r="B87" s="5"/>
      <c r="F87" s="5"/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</sheetData>
  <phoneticPr fontId="20" type="noConversion"/>
  <hyperlinks>
    <hyperlink ref="P23" r:id="rId1" display="http://www.bav-astro.de/sfs/BAVM_link.php?BAVMnr=32"/>
    <hyperlink ref="P24" r:id="rId2" display="http://www.bav-astro.de/sfs/BAVM_link.php?BAVMnr=34"/>
    <hyperlink ref="P25" r:id="rId3" display="http://www.bav-astro.de/sfs/BAVM_link.php?BAVMnr=34"/>
    <hyperlink ref="P27" r:id="rId4" display="http://www.konkoly.hu/cgi-bin/IBVS?2554"/>
    <hyperlink ref="P28" r:id="rId5" display="http://www.konkoly.hu/cgi-bin/IBVS?2554"/>
    <hyperlink ref="P29" r:id="rId6" display="http://www.konkoly.hu/cgi-bin/IBVS?2799"/>
    <hyperlink ref="P30" r:id="rId7" display="http://www.konkoly.hu/cgi-bin/IBVS?2554"/>
    <hyperlink ref="P31" r:id="rId8" display="http://www.konkoly.hu/cgi-bin/IBVS?2799"/>
    <hyperlink ref="P32" r:id="rId9" display="http://www.konkoly.hu/cgi-bin/IBVS?2799"/>
    <hyperlink ref="P33" r:id="rId10" display="http://www.konkoly.hu/cgi-bin/IBVS?2799"/>
    <hyperlink ref="P34" r:id="rId11" display="http://www.konkoly.hu/cgi-bin/IBVS?2799"/>
    <hyperlink ref="P83" r:id="rId12" display="http://www.bav-astro.de/sfs/BAVM_link.php?BAVMnr=59"/>
    <hyperlink ref="P36" r:id="rId13" display="http://www.bav-astro.de/sfs/BAVM_link.php?BAVMnr=60"/>
    <hyperlink ref="P37" r:id="rId14" display="http://www.bav-astro.de/sfs/BAVM_link.php?BAVMnr=60"/>
    <hyperlink ref="P38" r:id="rId15" display="http://www.bav-astro.de/sfs/BAVM_link.php?BAVMnr=93"/>
    <hyperlink ref="P84" r:id="rId16" display="http://www.bav-astro.de/sfs/BAVM_link.php?BAVMnr=154"/>
    <hyperlink ref="P39" r:id="rId17" display="http://www.konkoly.hu/cgi-bin/IBVS?5694"/>
    <hyperlink ref="P40" r:id="rId18" display="http://www.bav-astro.de/sfs/BAVM_link.php?BAVMnr=201"/>
    <hyperlink ref="P41" r:id="rId19" display="http://www.bav-astro.de/sfs/BAVM_link.php?BAVMnr=215"/>
    <hyperlink ref="P42" r:id="rId20" display="http://www.konkoly.hu/cgi-bin/IBVS?5960"/>
    <hyperlink ref="P43" r:id="rId21" display="http://www.konkoly.hu/cgi-bin/IBVS?6007"/>
    <hyperlink ref="P44" r:id="rId22" display="http://var.astro.cz/oejv/issues/oejv0160.pdf"/>
    <hyperlink ref="P45" r:id="rId2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2024-01-19T05:45:51Z</dcterms:modified>
</cp:coreProperties>
</file>