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FE83623-6176-4A21-9827-2BF5526666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E21" i="1"/>
  <c r="F21" i="1"/>
  <c r="G21" i="1" s="1"/>
  <c r="H21" i="1" s="1"/>
  <c r="E23" i="1"/>
  <c r="F23" i="1" s="1"/>
  <c r="G23" i="1" s="1"/>
  <c r="H23" i="1" s="1"/>
  <c r="E24" i="1"/>
  <c r="F24" i="1"/>
  <c r="G24" i="1" s="1"/>
  <c r="H24" i="1" s="1"/>
  <c r="E25" i="1"/>
  <c r="F25" i="1" s="1"/>
  <c r="G25" i="1" s="1"/>
  <c r="H25" i="1" s="1"/>
  <c r="E26" i="1"/>
  <c r="F26" i="1"/>
  <c r="G26" i="1" s="1"/>
  <c r="H26" i="1" s="1"/>
  <c r="E27" i="1"/>
  <c r="F27" i="1" s="1"/>
  <c r="G27" i="1" s="1"/>
  <c r="H27" i="1" s="1"/>
  <c r="E28" i="1"/>
  <c r="F28" i="1"/>
  <c r="G28" i="1" s="1"/>
  <c r="H28" i="1" s="1"/>
  <c r="E29" i="1"/>
  <c r="F29" i="1" s="1"/>
  <c r="G29" i="1" s="1"/>
  <c r="H29" i="1" s="1"/>
  <c r="E30" i="1"/>
  <c r="F30" i="1"/>
  <c r="G30" i="1"/>
  <c r="H30" i="1" s="1"/>
  <c r="E31" i="1"/>
  <c r="F31" i="1" s="1"/>
  <c r="G31" i="1" s="1"/>
  <c r="H31" i="1" s="1"/>
  <c r="E32" i="1"/>
  <c r="F32" i="1"/>
  <c r="G32" i="1"/>
  <c r="H32" i="1" s="1"/>
  <c r="E34" i="1"/>
  <c r="F34" i="1" s="1"/>
  <c r="G34" i="1" s="1"/>
  <c r="H34" i="1" s="1"/>
  <c r="E35" i="1"/>
  <c r="F35" i="1"/>
  <c r="G35" i="1"/>
  <c r="H35" i="1" s="1"/>
  <c r="E36" i="1"/>
  <c r="F36" i="1" s="1"/>
  <c r="G36" i="1" s="1"/>
  <c r="H36" i="1" s="1"/>
  <c r="E37" i="1"/>
  <c r="F37" i="1"/>
  <c r="G37" i="1"/>
  <c r="H37" i="1" s="1"/>
  <c r="E38" i="1"/>
  <c r="F38" i="1"/>
  <c r="G38" i="1" s="1"/>
  <c r="H38" i="1" s="1"/>
  <c r="E39" i="1"/>
  <c r="F39" i="1" s="1"/>
  <c r="G39" i="1" s="1"/>
  <c r="H39" i="1" s="1"/>
  <c r="E40" i="1"/>
  <c r="F40" i="1"/>
  <c r="G40" i="1" s="1"/>
  <c r="H40" i="1" s="1"/>
  <c r="E41" i="1"/>
  <c r="F41" i="1" s="1"/>
  <c r="G41" i="1" s="1"/>
  <c r="H41" i="1" s="1"/>
  <c r="E42" i="1"/>
  <c r="F42" i="1"/>
  <c r="G42" i="1" s="1"/>
  <c r="H42" i="1" s="1"/>
  <c r="E43" i="1"/>
  <c r="F43" i="1" s="1"/>
  <c r="G43" i="1" s="1"/>
  <c r="H43" i="1" s="1"/>
  <c r="E44" i="1"/>
  <c r="F44" i="1"/>
  <c r="G44" i="1" s="1"/>
  <c r="H44" i="1" s="1"/>
  <c r="E45" i="1"/>
  <c r="F45" i="1"/>
  <c r="G45" i="1" s="1"/>
  <c r="H45" i="1" s="1"/>
  <c r="E46" i="1"/>
  <c r="F46" i="1"/>
  <c r="G46" i="1" s="1"/>
  <c r="H46" i="1" s="1"/>
  <c r="E47" i="1"/>
  <c r="F47" i="1" s="1"/>
  <c r="G47" i="1" s="1"/>
  <c r="H47" i="1" s="1"/>
  <c r="E48" i="1"/>
  <c r="F48" i="1"/>
  <c r="G48" i="1" s="1"/>
  <c r="H48" i="1" s="1"/>
  <c r="E49" i="1"/>
  <c r="F49" i="1" s="1"/>
  <c r="G49" i="1" s="1"/>
  <c r="I49" i="1" s="1"/>
  <c r="E50" i="1"/>
  <c r="F50" i="1"/>
  <c r="G50" i="1" s="1"/>
  <c r="I50" i="1" s="1"/>
  <c r="E51" i="1"/>
  <c r="F51" i="1" s="1"/>
  <c r="G51" i="1" s="1"/>
  <c r="I51" i="1" s="1"/>
  <c r="E52" i="1"/>
  <c r="F52" i="1"/>
  <c r="G52" i="1" s="1"/>
  <c r="I52" i="1" s="1"/>
  <c r="E53" i="1"/>
  <c r="F53" i="1" s="1"/>
  <c r="G53" i="1" s="1"/>
  <c r="I53" i="1" s="1"/>
  <c r="E54" i="1"/>
  <c r="F54" i="1" s="1"/>
  <c r="G54" i="1" s="1"/>
  <c r="I54" i="1" s="1"/>
  <c r="E55" i="1"/>
  <c r="F55" i="1"/>
  <c r="G55" i="1" s="1"/>
  <c r="I55" i="1" s="1"/>
  <c r="E56" i="1"/>
  <c r="F56" i="1" s="1"/>
  <c r="G56" i="1" s="1"/>
  <c r="I56" i="1" s="1"/>
  <c r="E57" i="1"/>
  <c r="F57" i="1"/>
  <c r="G57" i="1" s="1"/>
  <c r="I57" i="1" s="1"/>
  <c r="E58" i="1"/>
  <c r="F58" i="1" s="1"/>
  <c r="G58" i="1" s="1"/>
  <c r="I58" i="1" s="1"/>
  <c r="E59" i="1"/>
  <c r="F59" i="1"/>
  <c r="G59" i="1" s="1"/>
  <c r="I59" i="1" s="1"/>
  <c r="E60" i="1"/>
  <c r="F60" i="1" s="1"/>
  <c r="G60" i="1" s="1"/>
  <c r="I60" i="1" s="1"/>
  <c r="E61" i="1"/>
  <c r="F61" i="1" s="1"/>
  <c r="G61" i="1" s="1"/>
  <c r="I61" i="1" s="1"/>
  <c r="E62" i="1"/>
  <c r="F62" i="1" s="1"/>
  <c r="G62" i="1" s="1"/>
  <c r="I62" i="1" s="1"/>
  <c r="E63" i="1"/>
  <c r="F63" i="1"/>
  <c r="G63" i="1" s="1"/>
  <c r="I63" i="1" s="1"/>
  <c r="E64" i="1"/>
  <c r="F64" i="1" s="1"/>
  <c r="G64" i="1" s="1"/>
  <c r="I64" i="1" s="1"/>
  <c r="E65" i="1"/>
  <c r="F65" i="1"/>
  <c r="G65" i="1" s="1"/>
  <c r="I65" i="1" s="1"/>
  <c r="E66" i="1"/>
  <c r="F66" i="1" s="1"/>
  <c r="G66" i="1" s="1"/>
  <c r="I66" i="1" s="1"/>
  <c r="E67" i="1"/>
  <c r="F67" i="1"/>
  <c r="G67" i="1" s="1"/>
  <c r="I67" i="1" s="1"/>
  <c r="E68" i="1"/>
  <c r="F68" i="1" s="1"/>
  <c r="G68" i="1" s="1"/>
  <c r="I68" i="1" s="1"/>
  <c r="E69" i="1"/>
  <c r="F69" i="1"/>
  <c r="G69" i="1"/>
  <c r="I69" i="1" s="1"/>
  <c r="E70" i="1"/>
  <c r="F70" i="1"/>
  <c r="G70" i="1" s="1"/>
  <c r="I70" i="1" s="1"/>
  <c r="E71" i="1"/>
  <c r="F71" i="1" s="1"/>
  <c r="G71" i="1" s="1"/>
  <c r="I71" i="1" s="1"/>
  <c r="E72" i="1"/>
  <c r="F72" i="1"/>
  <c r="G72" i="1" s="1"/>
  <c r="I72" i="1" s="1"/>
  <c r="E73" i="1"/>
  <c r="F73" i="1" s="1"/>
  <c r="G73" i="1" s="1"/>
  <c r="I73" i="1" s="1"/>
  <c r="E74" i="1"/>
  <c r="F74" i="1"/>
  <c r="G74" i="1" s="1"/>
  <c r="I74" i="1" s="1"/>
  <c r="E75" i="1"/>
  <c r="F75" i="1" s="1"/>
  <c r="G75" i="1" s="1"/>
  <c r="I75" i="1" s="1"/>
  <c r="E76" i="1"/>
  <c r="F76" i="1"/>
  <c r="G76" i="1" s="1"/>
  <c r="I76" i="1" s="1"/>
  <c r="E77" i="1"/>
  <c r="F77" i="1"/>
  <c r="G77" i="1" s="1"/>
  <c r="I77" i="1" s="1"/>
  <c r="E79" i="1"/>
  <c r="F79" i="1" s="1"/>
  <c r="G79" i="1" s="1"/>
  <c r="I79" i="1" s="1"/>
  <c r="E80" i="1"/>
  <c r="F80" i="1"/>
  <c r="G80" i="1" s="1"/>
  <c r="I80" i="1" s="1"/>
  <c r="C78" i="1"/>
  <c r="E68" i="2" s="1"/>
  <c r="Q33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G68" i="2"/>
  <c r="C68" i="2"/>
  <c r="G67" i="2"/>
  <c r="C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9" i="1"/>
  <c r="A78" i="1"/>
  <c r="F16" i="1"/>
  <c r="F17" i="1" s="1"/>
  <c r="E33" i="1"/>
  <c r="F33" i="1"/>
  <c r="G33" i="1" s="1"/>
  <c r="H33" i="1" s="1"/>
  <c r="E50" i="2" l="1"/>
  <c r="E78" i="1"/>
  <c r="F78" i="1" s="1"/>
  <c r="G78" i="1" s="1"/>
  <c r="E67" i="2"/>
  <c r="Q78" i="1"/>
  <c r="C17" i="1"/>
  <c r="C11" i="1"/>
  <c r="C12" i="1"/>
  <c r="C16" i="1" l="1"/>
  <c r="D18" i="1" s="1"/>
  <c r="O61" i="1"/>
  <c r="O69" i="1"/>
  <c r="O33" i="1"/>
  <c r="O21" i="1"/>
  <c r="O22" i="1"/>
  <c r="O30" i="1"/>
  <c r="O39" i="1"/>
  <c r="O47" i="1"/>
  <c r="O75" i="1"/>
  <c r="O28" i="1"/>
  <c r="O65" i="1"/>
  <c r="C15" i="1"/>
  <c r="F18" i="1" s="1"/>
  <c r="F19" i="1" s="1"/>
  <c r="O46" i="1"/>
  <c r="O56" i="1"/>
  <c r="O64" i="1"/>
  <c r="O26" i="1"/>
  <c r="O36" i="1"/>
  <c r="O25" i="1"/>
  <c r="O34" i="1"/>
  <c r="O42" i="1"/>
  <c r="O48" i="1"/>
  <c r="O70" i="1"/>
  <c r="O79" i="1"/>
  <c r="O50" i="1"/>
  <c r="O29" i="1"/>
  <c r="O23" i="1"/>
  <c r="O31" i="1"/>
  <c r="O40" i="1"/>
  <c r="O73" i="1"/>
  <c r="O27" i="1"/>
  <c r="O62" i="1"/>
  <c r="O44" i="1"/>
  <c r="O35" i="1"/>
  <c r="O51" i="1"/>
  <c r="O71" i="1"/>
  <c r="O38" i="1"/>
  <c r="O55" i="1"/>
  <c r="O63" i="1"/>
  <c r="O24" i="1"/>
  <c r="O74" i="1"/>
  <c r="O59" i="1"/>
  <c r="O41" i="1"/>
  <c r="O49" i="1"/>
  <c r="O57" i="1"/>
  <c r="O32" i="1"/>
  <c r="O78" i="1"/>
  <c r="O45" i="1"/>
  <c r="O58" i="1"/>
  <c r="O66" i="1"/>
  <c r="O80" i="1"/>
  <c r="O72" i="1"/>
  <c r="O76" i="1"/>
  <c r="O52" i="1"/>
  <c r="O60" i="1"/>
  <c r="O68" i="1"/>
  <c r="O67" i="1"/>
  <c r="O37" i="1"/>
  <c r="O43" i="1"/>
  <c r="O77" i="1"/>
  <c r="O53" i="1"/>
  <c r="O54" i="1"/>
  <c r="I78" i="1"/>
  <c r="C18" i="1" l="1"/>
</calcChain>
</file>

<file path=xl/sharedStrings.xml><?xml version="1.0" encoding="utf-8"?>
<sst xmlns="http://schemas.openxmlformats.org/spreadsheetml/2006/main" count="644" uniqueCount="252">
  <si>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</si>
  <si>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</si>
  <si>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</si>
  <si>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</si>
  <si>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</si>
  <si>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</si>
  <si>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</si>
  <si>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</si>
  <si>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</si>
  <si>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</si>
  <si>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</si>
  <si>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</si>
  <si>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</si>
  <si>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</si>
  <si>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</si>
  <si>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</si>
  <si>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</si>
  <si>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</si>
  <si>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</si>
  <si>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</si>
  <si>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</si>
  <si>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</si>
  <si>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</si>
  <si>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</si>
  <si>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</si>
  <si>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</si>
  <si>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</si>
  <si>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</si>
  <si>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</si>
  <si>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</si>
  <si>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</si>
  <si>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</si>
  <si>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</si>
  <si>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</si>
  <si>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</si>
  <si>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</si>
  <si>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</si>
  <si>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</si>
  <si>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</si>
  <si>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</si>
  <si>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</si>
  <si>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</si>
  <si>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</si>
  <si>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</si>
  <si>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</si>
  <si>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</si>
  <si>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</si>
  <si>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</si>
  <si>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</si>
  <si>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UU Cas</t>
  </si>
  <si>
    <t>EB/DM</t>
  </si>
  <si>
    <t>UU Cas / GSC 52503.51</t>
  </si>
  <si>
    <t>GCVS 4</t>
  </si>
  <si>
    <t>2416977.97 </t>
  </si>
  <si>
    <t> 12.05.1905 11:16 </t>
  </si>
  <si>
    <t> -0.09 </t>
  </si>
  <si>
    <t> Kukarkin&amp;Parenago </t>
  </si>
  <si>
    <t> PZ 5.287 </t>
  </si>
  <si>
    <t>2422464.71 </t>
  </si>
  <si>
    <t> 20.05.1920 05:02 </t>
  </si>
  <si>
    <t> 0.23 </t>
  </si>
  <si>
    <t> Martin &amp; Plummer </t>
  </si>
  <si>
    <t> MN 81.464 </t>
  </si>
  <si>
    <t>2423452.61 </t>
  </si>
  <si>
    <t> 02.02.1923 02:38 </t>
  </si>
  <si>
    <t> -0.11 </t>
  </si>
  <si>
    <t> R.F.Sanford </t>
  </si>
  <si>
    <t> AJ 79.84 </t>
  </si>
  <si>
    <t>2424236.42 </t>
  </si>
  <si>
    <t> 26.03.1925 22:04 </t>
  </si>
  <si>
    <t> -0.08 </t>
  </si>
  <si>
    <t>V </t>
  </si>
  <si>
    <t> S.M.Seliwanow </t>
  </si>
  <si>
    <t> PZ 3.151 </t>
  </si>
  <si>
    <t>2426076.62 </t>
  </si>
  <si>
    <t> 10.04.1930 02:52 </t>
  </si>
  <si>
    <t> -0.04 </t>
  </si>
  <si>
    <t> P.Parenago </t>
  </si>
  <si>
    <t> PSMO 12.127 </t>
  </si>
  <si>
    <t>2427542.18 </t>
  </si>
  <si>
    <t> 14.04.1934 16:19 </t>
  </si>
  <si>
    <t> 0.20 </t>
  </si>
  <si>
    <t> M.Beyer </t>
  </si>
  <si>
    <t> AN 258.277 </t>
  </si>
  <si>
    <t>2427627.07 </t>
  </si>
  <si>
    <t> 08.07.1934 13:40 </t>
  </si>
  <si>
    <t> -0.10 </t>
  </si>
  <si>
    <t> CTAD 1 </t>
  </si>
  <si>
    <t>2427691.31 </t>
  </si>
  <si>
    <t> 10.09.1934 19:26 </t>
  </si>
  <si>
    <t> 0.24 </t>
  </si>
  <si>
    <t>P </t>
  </si>
  <si>
    <t> G.Tolmar </t>
  </si>
  <si>
    <t> AN 271.22 </t>
  </si>
  <si>
    <t>2427695.31 </t>
  </si>
  <si>
    <t> 14.09.1934 19:26 </t>
  </si>
  <si>
    <t> -0.02 </t>
  </si>
  <si>
    <t>2428005.37 </t>
  </si>
  <si>
    <t> 21.07.1935 20:52 </t>
  </si>
  <si>
    <t> -0.91 </t>
  </si>
  <si>
    <t>2428427.65 </t>
  </si>
  <si>
    <t> 16.09.1936 03:36 </t>
  </si>
  <si>
    <t> -0.34 </t>
  </si>
  <si>
    <t>2428649.54 </t>
  </si>
  <si>
    <t> 26.04.1937 00:57 </t>
  </si>
  <si>
    <t> 0.05 </t>
  </si>
  <si>
    <t> AN 273.158 </t>
  </si>
  <si>
    <t>2428751.73 </t>
  </si>
  <si>
    <t> 06.08.1937 05:31 </t>
  </si>
  <si>
    <t> 0.01 </t>
  </si>
  <si>
    <t>2428922.24 </t>
  </si>
  <si>
    <t> 23.01.1938 17:45 </t>
  </si>
  <si>
    <t> 0.13 </t>
  </si>
  <si>
    <t>2428930.29 </t>
  </si>
  <si>
    <t> 31.01.1938 18:57 </t>
  </si>
  <si>
    <t>2429050.41 </t>
  </si>
  <si>
    <t> 31.05.1938 21:50 </t>
  </si>
  <si>
    <t> 0.51 </t>
  </si>
  <si>
    <t>2429100.35 </t>
  </si>
  <si>
    <t> 20.07.1938 20:24 </t>
  </si>
  <si>
    <t> -0.66 </t>
  </si>
  <si>
    <t>2429100.39 </t>
  </si>
  <si>
    <t> 20.07.1938 21:21 </t>
  </si>
  <si>
    <t> -0.62 </t>
  </si>
  <si>
    <t>2429109.41 </t>
  </si>
  <si>
    <t> 29.07.1938 21:50 </t>
  </si>
  <si>
    <t> -0.12 </t>
  </si>
  <si>
    <t>2429190.28 </t>
  </si>
  <si>
    <t> 18.10.1938 18:43 </t>
  </si>
  <si>
    <t> -0.18 </t>
  </si>
  <si>
    <t>2429202.44 </t>
  </si>
  <si>
    <t> 30.10.1938 22:33 </t>
  </si>
  <si>
    <t> -0.80 </t>
  </si>
  <si>
    <t>2429202.46 </t>
  </si>
  <si>
    <t> 30.10.1938 23:02 </t>
  </si>
  <si>
    <t> -0.78 </t>
  </si>
  <si>
    <t>2429463.37 </t>
  </si>
  <si>
    <t> 18.07.1939 20:52 </t>
  </si>
  <si>
    <t> 0.29 </t>
  </si>
  <si>
    <t>2429463.38 </t>
  </si>
  <si>
    <t> 18.07.1939 21:07 </t>
  </si>
  <si>
    <t> 0.30 </t>
  </si>
  <si>
    <t>2429475.78 </t>
  </si>
  <si>
    <t> 31.07.1939 06:43 </t>
  </si>
  <si>
    <t>2429552.880 </t>
  </si>
  <si>
    <t> 16.10.1939 09:07 </t>
  </si>
  <si>
    <t> 0.347 </t>
  </si>
  <si>
    <t> S.Gaposchkin </t>
  </si>
  <si>
    <t> HA 113.72 </t>
  </si>
  <si>
    <t>2432440.552 </t>
  </si>
  <si>
    <t> 12.09.1947 01:14 </t>
  </si>
  <si>
    <t> -0.021 </t>
  </si>
  <si>
    <t> K.Häussler </t>
  </si>
  <si>
    <t> MHAR 3.1 </t>
  </si>
  <si>
    <t>2435034.29 </t>
  </si>
  <si>
    <t> 18.10.1954 18:57 </t>
  </si>
  <si>
    <t> -0.41 </t>
  </si>
  <si>
    <t> G.Romano </t>
  </si>
  <si>
    <t> MSAI 29.476 </t>
  </si>
  <si>
    <t>2435132.24 </t>
  </si>
  <si>
    <t> 24.01.1955 17:45 </t>
  </si>
  <si>
    <t> -0.43 </t>
  </si>
  <si>
    <t>2435362.42 </t>
  </si>
  <si>
    <t> 11.09.1955 22:04 </t>
  </si>
  <si>
    <t> -0.27 </t>
  </si>
  <si>
    <t>2435367.38 </t>
  </si>
  <si>
    <t> 16.09.1955 21:07 </t>
  </si>
  <si>
    <t> 0.43 </t>
  </si>
  <si>
    <t>2435371.39 </t>
  </si>
  <si>
    <t> 20.09.1955 21:21 </t>
  </si>
  <si>
    <t> 0.18 </t>
  </si>
  <si>
    <t>2435400.33 </t>
  </si>
  <si>
    <t> 19.10.1955 19:55 </t>
  </si>
  <si>
    <t> -0.70 </t>
  </si>
  <si>
    <t>2435630.45 </t>
  </si>
  <si>
    <t> 05.06.1956 22:48 </t>
  </si>
  <si>
    <t> -0.60 </t>
  </si>
  <si>
    <t>2435635.44 </t>
  </si>
  <si>
    <t> 10.06.1956 22:33 </t>
  </si>
  <si>
    <t>2435686.40 </t>
  </si>
  <si>
    <t> 31.07.1956 21:36 </t>
  </si>
  <si>
    <t>2435690.48 </t>
  </si>
  <si>
    <t> 04.08.1956 23:31 </t>
  </si>
  <si>
    <t> -0.20 </t>
  </si>
  <si>
    <t>2435694.34 </t>
  </si>
  <si>
    <t> 08.08.1956 20:09 </t>
  </si>
  <si>
    <t>2435699.40 </t>
  </si>
  <si>
    <t> 13.08.1956 21:36 </t>
  </si>
  <si>
    <t>2435716.40 </t>
  </si>
  <si>
    <t> 30.08.1956 21:36 </t>
  </si>
  <si>
    <t> 0.16 </t>
  </si>
  <si>
    <t>2435720.31 </t>
  </si>
  <si>
    <t> 03.09.1956 19:26 </t>
  </si>
  <si>
    <t> -0.19 </t>
  </si>
  <si>
    <t>2435839.56 </t>
  </si>
  <si>
    <t> 01.01.1957 01:26 </t>
  </si>
  <si>
    <t> -0.21 </t>
  </si>
  <si>
    <t> Zonn &amp; Semeniuk </t>
  </si>
  <si>
    <t> AA 9.146 </t>
  </si>
  <si>
    <t>2435843.99 </t>
  </si>
  <si>
    <t> 05.01.1957 11:45 </t>
  </si>
  <si>
    <t>2436410.524 </t>
  </si>
  <si>
    <t> 26.07.1958 00:34 </t>
  </si>
  <si>
    <t> -0.038 </t>
  </si>
  <si>
    <t>2436453.341 </t>
  </si>
  <si>
    <t> 06.09.1958 20:11 </t>
  </si>
  <si>
    <t> 0.183 </t>
  </si>
  <si>
    <t>2437194.478 </t>
  </si>
  <si>
    <t> 16.09.1960 23:28 </t>
  </si>
  <si>
    <t> 0.142 </t>
  </si>
  <si>
    <t>2437884.528 </t>
  </si>
  <si>
    <t> 08.08.1962 00:40 </t>
  </si>
  <si>
    <t> 0.129 </t>
  </si>
  <si>
    <t>2437935.564 </t>
  </si>
  <si>
    <t> 28.09.1962 01:32 </t>
  </si>
  <si>
    <t> 0.049 </t>
  </si>
  <si>
    <t>2438753.270 </t>
  </si>
  <si>
    <t> 23.12.1964 18:28 </t>
  </si>
  <si>
    <t> -0.096 </t>
  </si>
  <si>
    <t>2439034.454 </t>
  </si>
  <si>
    <t> 30.09.1965 22:53 </t>
  </si>
  <si>
    <t> -0.049 </t>
  </si>
  <si>
    <t>2439051.394 </t>
  </si>
  <si>
    <t> 17.10.1965 21:27 </t>
  </si>
  <si>
    <t> -0.148 </t>
  </si>
  <si>
    <t>2439145.406 </t>
  </si>
  <si>
    <t> 19.01.1966 21:44 </t>
  </si>
  <si>
    <t> 0.152 </t>
  </si>
  <si>
    <t>2439179.311 </t>
  </si>
  <si>
    <t> 22.02.1966 19:27 </t>
  </si>
  <si>
    <t> -0.020 </t>
  </si>
  <si>
    <t>2439443.393 </t>
  </si>
  <si>
    <t> 13.11.1966 21:25 </t>
  </si>
  <si>
    <t> -0.036 </t>
  </si>
  <si>
    <t>2439801.463 </t>
  </si>
  <si>
    <t> 06.11.1967 23:06 </t>
  </si>
  <si>
    <t> 0.224 </t>
  </si>
  <si>
    <t>2439852.328 </t>
  </si>
  <si>
    <t> 27.12.1967 19:52 </t>
  </si>
  <si>
    <t> -0.027 </t>
  </si>
  <si>
    <t>2453883.616 </t>
  </si>
  <si>
    <t> 28.05.2006 02:47 </t>
  </si>
  <si>
    <t> -0.010 </t>
  </si>
  <si>
    <t>C </t>
  </si>
  <si>
    <t> A.Paschke et al. (TAROT) </t>
  </si>
  <si>
    <t>OEJV 0070 </t>
  </si>
  <si>
    <t>2453883.624 </t>
  </si>
  <si>
    <t> 28.05.2006 02:58 </t>
  </si>
  <si>
    <t> -0.002 </t>
  </si>
  <si>
    <t>I</t>
  </si>
  <si>
    <t>II</t>
  </si>
  <si>
    <t>Kreiner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</si>
</sst>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Cas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0.10779999999795109</c:v>
                </c:pt>
                <c:pt idx="1">
                  <c:v>0.39283999999679509</c:v>
                </c:pt>
                <c:pt idx="2">
                  <c:v>4.9399999996239785E-2</c:v>
                </c:pt>
                <c:pt idx="3">
                  <c:v>8.0119999995076796E-2</c:v>
                </c:pt>
                <c:pt idx="4">
                  <c:v>0.10267999999632593</c:v>
                </c:pt>
                <c:pt idx="5">
                  <c:v>0.33619999999791617</c:v>
                </c:pt>
                <c:pt idx="6">
                  <c:v>3.2799999997223495E-2</c:v>
                </c:pt>
                <c:pt idx="7">
                  <c:v>0.37774999999965075</c:v>
                </c:pt>
                <c:pt idx="8">
                  <c:v>0.11807999999655294</c:v>
                </c:pt>
                <c:pt idx="9">
                  <c:v>-0.77783000000272295</c:v>
                </c:pt>
                <c:pt idx="10">
                  <c:v>-0.20516000000134227</c:v>
                </c:pt>
                <c:pt idx="11">
                  <c:v>0.18199999999706051</c:v>
                </c:pt>
                <c:pt idx="12">
                  <c:v>0.12991999999940163</c:v>
                </c:pt>
                <c:pt idx="13">
                  <c:v>0.13991999999780091</c:v>
                </c:pt>
                <c:pt idx="14">
                  <c:v>0.26311999999961699</c:v>
                </c:pt>
                <c:pt idx="15">
                  <c:v>-0.20622000000366825</c:v>
                </c:pt>
                <c:pt idx="16">
                  <c:v>0.64301999999588588</c:v>
                </c:pt>
                <c:pt idx="17">
                  <c:v>-0.53302000000257976</c:v>
                </c:pt>
                <c:pt idx="18">
                  <c:v>-0.49302000000170665</c:v>
                </c:pt>
                <c:pt idx="19">
                  <c:v>7.6399999961722642E-3</c:v>
                </c:pt>
                <c:pt idx="20">
                  <c:v>-5.6090000005497131E-2</c:v>
                </c:pt>
                <c:pt idx="21">
                  <c:v>-0.67510000000402215</c:v>
                </c:pt>
                <c:pt idx="22">
                  <c:v>-0.65510000000358559</c:v>
                </c:pt>
                <c:pt idx="23">
                  <c:v>0.41502999999647727</c:v>
                </c:pt>
                <c:pt idx="24">
                  <c:v>0.42502999999851454</c:v>
                </c:pt>
                <c:pt idx="25">
                  <c:v>4.6019999994314276E-2</c:v>
                </c:pt>
                <c:pt idx="26">
                  <c:v>0.47195999999894411</c:v>
                </c:pt>
                <c:pt idx="27">
                  <c:v>8.7699999996402767E-2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E3-4611-ACB7-CFF958F29A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8">
                  <c:v>-0.31332999999722233</c:v>
                </c:pt>
                <c:pt idx="29">
                  <c:v>-0.33574000000226079</c:v>
                </c:pt>
                <c:pt idx="30">
                  <c:v>-0.17792000000190455</c:v>
                </c:pt>
                <c:pt idx="31">
                  <c:v>0.5224099999977625</c:v>
                </c:pt>
                <c:pt idx="32">
                  <c:v>0.27274000000033993</c:v>
                </c:pt>
                <c:pt idx="33">
                  <c:v>-0.60495000000082655</c:v>
                </c:pt>
                <c:pt idx="34">
                  <c:v>-0.50713000000541797</c:v>
                </c:pt>
                <c:pt idx="35">
                  <c:v>0.22320000000036089</c:v>
                </c:pt>
                <c:pt idx="36">
                  <c:v>6.715999999869382E-2</c:v>
                </c:pt>
                <c:pt idx="37">
                  <c:v>-0.11250999999901978</c:v>
                </c:pt>
                <c:pt idx="38">
                  <c:v>-0.5121800000051735</c:v>
                </c:pt>
                <c:pt idx="39">
                  <c:v>0.28815000000031432</c:v>
                </c:pt>
                <c:pt idx="40">
                  <c:v>0.24947000000247499</c:v>
                </c:pt>
                <c:pt idx="41">
                  <c:v>-0.10020000000076834</c:v>
                </c:pt>
                <c:pt idx="42">
                  <c:v>-0.12096000000019558</c:v>
                </c:pt>
                <c:pt idx="43">
                  <c:v>4.9370000000635628E-2</c:v>
                </c:pt>
                <c:pt idx="44">
                  <c:v>4.7259999999369029E-2</c:v>
                </c:pt>
                <c:pt idx="45">
                  <c:v>0.2675600000002305</c:v>
                </c:pt>
                <c:pt idx="46">
                  <c:v>0.22198000000207685</c:v>
                </c:pt>
                <c:pt idx="47">
                  <c:v>0.20543999999790685</c:v>
                </c:pt>
                <c:pt idx="48">
                  <c:v>0.12539999999717111</c:v>
                </c:pt>
                <c:pt idx="49">
                  <c:v>-2.5240000009944197E-2</c:v>
                </c:pt>
                <c:pt idx="50">
                  <c:v>2.0539999997708946E-2</c:v>
                </c:pt>
                <c:pt idx="51">
                  <c:v>-7.8139999997802079E-2</c:v>
                </c:pt>
                <c:pt idx="52">
                  <c:v>0.2211200000019744</c:v>
                </c:pt>
                <c:pt idx="53">
                  <c:v>4.875999999785563E-2</c:v>
                </c:pt>
                <c:pt idx="54">
                  <c:v>3.1219999989843927E-2</c:v>
                </c:pt>
                <c:pt idx="55">
                  <c:v>0.28893999999854714</c:v>
                </c:pt>
                <c:pt idx="56">
                  <c:v>3.7900000002991874E-2</c:v>
                </c:pt>
                <c:pt idx="57">
                  <c:v>0</c:v>
                </c:pt>
                <c:pt idx="58">
                  <c:v>-2.7079999999841675E-2</c:v>
                </c:pt>
                <c:pt idx="59">
                  <c:v>-1.9079999998211861E-2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3-4611-ACB7-CFF958F29A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E3-4611-ACB7-CFF958F29A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E3-4611-ACB7-CFF958F29A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E3-4611-ACB7-CFF958F29A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E3-4611-ACB7-CFF958F29A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E3-4611-ACB7-CFF958F29A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4.5966683416048412E-2</c:v>
                </c:pt>
                <c:pt idx="1">
                  <c:v>3.6557324898626578E-2</c:v>
                </c:pt>
                <c:pt idx="2">
                  <c:v>3.4862471501078546E-2</c:v>
                </c:pt>
                <c:pt idx="3">
                  <c:v>3.3518277427161153E-2</c:v>
                </c:pt>
                <c:pt idx="4">
                  <c:v>3.0362343514485499E-2</c:v>
                </c:pt>
                <c:pt idx="5">
                  <c:v>2.7849285028466005E-2</c:v>
                </c:pt>
                <c:pt idx="6">
                  <c:v>2.7703176976953247E-2</c:v>
                </c:pt>
                <c:pt idx="7">
                  <c:v>2.7593595938318675E-2</c:v>
                </c:pt>
                <c:pt idx="8">
                  <c:v>2.7586290535743036E-2</c:v>
                </c:pt>
                <c:pt idx="9">
                  <c:v>2.7052996147721459E-2</c:v>
                </c:pt>
                <c:pt idx="10">
                  <c:v>2.6329761292733286E-2</c:v>
                </c:pt>
                <c:pt idx="11">
                  <c:v>2.5949880358800106E-2</c:v>
                </c:pt>
                <c:pt idx="12">
                  <c:v>2.5774550696984793E-2</c:v>
                </c:pt>
                <c:pt idx="13">
                  <c:v>2.5774550696984793E-2</c:v>
                </c:pt>
                <c:pt idx="14">
                  <c:v>2.5482334593959276E-2</c:v>
                </c:pt>
                <c:pt idx="15">
                  <c:v>2.5467723788807999E-2</c:v>
                </c:pt>
                <c:pt idx="16">
                  <c:v>2.5263172516690132E-2</c:v>
                </c:pt>
                <c:pt idx="17">
                  <c:v>2.5175507685782476E-2</c:v>
                </c:pt>
                <c:pt idx="18">
                  <c:v>2.5175507685782476E-2</c:v>
                </c:pt>
                <c:pt idx="19">
                  <c:v>2.5160896880631198E-2</c:v>
                </c:pt>
                <c:pt idx="20">
                  <c:v>2.5022094231694072E-2</c:v>
                </c:pt>
                <c:pt idx="21">
                  <c:v>2.5000178023967163E-2</c:v>
                </c:pt>
                <c:pt idx="22">
                  <c:v>2.5000178023967163E-2</c:v>
                </c:pt>
                <c:pt idx="23">
                  <c:v>2.4554548466853236E-2</c:v>
                </c:pt>
                <c:pt idx="24">
                  <c:v>2.4554548466853236E-2</c:v>
                </c:pt>
                <c:pt idx="25">
                  <c:v>2.4532632259126327E-2</c:v>
                </c:pt>
                <c:pt idx="26">
                  <c:v>2.4401135012764839E-2</c:v>
                </c:pt>
                <c:pt idx="27">
                  <c:v>1.944807206648223E-2</c:v>
                </c:pt>
                <c:pt idx="28">
                  <c:v>1.4999081897918647E-2</c:v>
                </c:pt>
                <c:pt idx="29">
                  <c:v>1.4831057638678972E-2</c:v>
                </c:pt>
                <c:pt idx="30">
                  <c:v>1.4436565899594515E-2</c:v>
                </c:pt>
                <c:pt idx="31">
                  <c:v>1.4429260497018877E-2</c:v>
                </c:pt>
                <c:pt idx="32">
                  <c:v>1.4421955094443242E-2</c:v>
                </c:pt>
                <c:pt idx="33">
                  <c:v>1.4370817276413775E-2</c:v>
                </c:pt>
                <c:pt idx="34">
                  <c:v>1.3976325537329318E-2</c:v>
                </c:pt>
                <c:pt idx="35">
                  <c:v>1.3969020134753679E-2</c:v>
                </c:pt>
                <c:pt idx="36">
                  <c:v>1.3881355303846023E-2</c:v>
                </c:pt>
                <c:pt idx="37">
                  <c:v>1.3874049901270384E-2</c:v>
                </c:pt>
                <c:pt idx="38">
                  <c:v>1.3866744498694746E-2</c:v>
                </c:pt>
                <c:pt idx="39">
                  <c:v>1.385943909611911E-2</c:v>
                </c:pt>
                <c:pt idx="40">
                  <c:v>1.3830217485816556E-2</c:v>
                </c:pt>
                <c:pt idx="41">
                  <c:v>1.3822912083240917E-2</c:v>
                </c:pt>
                <c:pt idx="42">
                  <c:v>1.3618360811123054E-2</c:v>
                </c:pt>
                <c:pt idx="43">
                  <c:v>1.3611055408547415E-2</c:v>
                </c:pt>
                <c:pt idx="44">
                  <c:v>1.2639436865987553E-2</c:v>
                </c:pt>
                <c:pt idx="45">
                  <c:v>1.256638284023117E-2</c:v>
                </c:pt>
                <c:pt idx="46">
                  <c:v>1.1295242792070146E-2</c:v>
                </c:pt>
                <c:pt idx="47">
                  <c:v>1.0111767574816782E-2</c:v>
                </c:pt>
                <c:pt idx="48">
                  <c:v>1.0024102743909125E-2</c:v>
                </c:pt>
                <c:pt idx="49">
                  <c:v>8.6214654493866165E-3</c:v>
                </c:pt>
                <c:pt idx="50">
                  <c:v>8.139308879394503E-3</c:v>
                </c:pt>
                <c:pt idx="51">
                  <c:v>8.110087269091952E-3</c:v>
                </c:pt>
                <c:pt idx="52">
                  <c:v>7.9493684124279131E-3</c:v>
                </c:pt>
                <c:pt idx="53">
                  <c:v>7.8909251918228077E-3</c:v>
                </c:pt>
                <c:pt idx="54">
                  <c:v>7.4379902321332486E-3</c:v>
                </c:pt>
                <c:pt idx="55">
                  <c:v>6.8243364157796506E-3</c:v>
                </c:pt>
                <c:pt idx="56">
                  <c:v>6.7366715848719942E-3</c:v>
                </c:pt>
                <c:pt idx="57">
                  <c:v>-1.4960374064773064E-2</c:v>
                </c:pt>
                <c:pt idx="58">
                  <c:v>-1.7327324499279796E-2</c:v>
                </c:pt>
                <c:pt idx="59">
                  <c:v>-1.7327324499279796E-2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E3-4611-ACB7-CFF958F29A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-4170</c:v>
                </c:pt>
                <c:pt idx="1">
                  <c:v>-3526</c:v>
                </c:pt>
                <c:pt idx="2">
                  <c:v>-3410</c:v>
                </c:pt>
                <c:pt idx="3">
                  <c:v>-3318</c:v>
                </c:pt>
                <c:pt idx="4">
                  <c:v>-3102</c:v>
                </c:pt>
                <c:pt idx="5">
                  <c:v>-2930</c:v>
                </c:pt>
                <c:pt idx="6">
                  <c:v>-2920</c:v>
                </c:pt>
                <c:pt idx="7">
                  <c:v>-2912.5</c:v>
                </c:pt>
                <c:pt idx="8">
                  <c:v>-2912</c:v>
                </c:pt>
                <c:pt idx="9">
                  <c:v>-2875.5</c:v>
                </c:pt>
                <c:pt idx="10">
                  <c:v>-2826</c:v>
                </c:pt>
                <c:pt idx="11">
                  <c:v>-2800</c:v>
                </c:pt>
                <c:pt idx="12">
                  <c:v>-2788</c:v>
                </c:pt>
                <c:pt idx="13">
                  <c:v>-2788</c:v>
                </c:pt>
                <c:pt idx="14">
                  <c:v>-2768</c:v>
                </c:pt>
                <c:pt idx="15">
                  <c:v>-2767</c:v>
                </c:pt>
                <c:pt idx="16">
                  <c:v>-2753</c:v>
                </c:pt>
                <c:pt idx="17">
                  <c:v>-2747</c:v>
                </c:pt>
                <c:pt idx="18">
                  <c:v>-2747</c:v>
                </c:pt>
                <c:pt idx="19">
                  <c:v>-2746</c:v>
                </c:pt>
                <c:pt idx="20">
                  <c:v>-2736.5</c:v>
                </c:pt>
                <c:pt idx="21">
                  <c:v>-2735</c:v>
                </c:pt>
                <c:pt idx="22">
                  <c:v>-2735</c:v>
                </c:pt>
                <c:pt idx="23">
                  <c:v>-2704.5</c:v>
                </c:pt>
                <c:pt idx="24">
                  <c:v>-2704.5</c:v>
                </c:pt>
                <c:pt idx="25">
                  <c:v>-2703</c:v>
                </c:pt>
                <c:pt idx="26">
                  <c:v>-2694</c:v>
                </c:pt>
                <c:pt idx="27">
                  <c:v>-2355</c:v>
                </c:pt>
                <c:pt idx="28">
                  <c:v>-2050.5</c:v>
                </c:pt>
                <c:pt idx="29">
                  <c:v>-2039</c:v>
                </c:pt>
                <c:pt idx="30">
                  <c:v>-2012</c:v>
                </c:pt>
                <c:pt idx="31">
                  <c:v>-2011.5</c:v>
                </c:pt>
                <c:pt idx="32">
                  <c:v>-2011</c:v>
                </c:pt>
                <c:pt idx="33">
                  <c:v>-2007.5</c:v>
                </c:pt>
                <c:pt idx="34">
                  <c:v>-1980.5</c:v>
                </c:pt>
                <c:pt idx="35">
                  <c:v>-1980</c:v>
                </c:pt>
                <c:pt idx="36">
                  <c:v>-1974</c:v>
                </c:pt>
                <c:pt idx="37">
                  <c:v>-1973.5</c:v>
                </c:pt>
                <c:pt idx="38">
                  <c:v>-1973</c:v>
                </c:pt>
                <c:pt idx="39">
                  <c:v>-1972.5</c:v>
                </c:pt>
                <c:pt idx="40">
                  <c:v>-1970.5</c:v>
                </c:pt>
                <c:pt idx="41">
                  <c:v>-1970</c:v>
                </c:pt>
                <c:pt idx="42">
                  <c:v>-1956</c:v>
                </c:pt>
                <c:pt idx="43">
                  <c:v>-1955.5</c:v>
                </c:pt>
                <c:pt idx="44">
                  <c:v>-1889</c:v>
                </c:pt>
                <c:pt idx="45">
                  <c:v>-1884</c:v>
                </c:pt>
                <c:pt idx="46">
                  <c:v>-1797</c:v>
                </c:pt>
                <c:pt idx="47">
                  <c:v>-1716</c:v>
                </c:pt>
                <c:pt idx="48">
                  <c:v>-1710</c:v>
                </c:pt>
                <c:pt idx="49">
                  <c:v>-1614</c:v>
                </c:pt>
                <c:pt idx="50">
                  <c:v>-1581</c:v>
                </c:pt>
                <c:pt idx="51">
                  <c:v>-1579</c:v>
                </c:pt>
                <c:pt idx="52">
                  <c:v>-1568</c:v>
                </c:pt>
                <c:pt idx="53">
                  <c:v>-1564</c:v>
                </c:pt>
                <c:pt idx="54">
                  <c:v>-1533</c:v>
                </c:pt>
                <c:pt idx="55">
                  <c:v>-1491</c:v>
                </c:pt>
                <c:pt idx="56">
                  <c:v>-1485</c:v>
                </c:pt>
                <c:pt idx="57">
                  <c:v>0</c:v>
                </c:pt>
                <c:pt idx="58">
                  <c:v>162</c:v>
                </c:pt>
                <c:pt idx="59">
                  <c:v>162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E3-4611-ACB7-CFF958F29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952896"/>
        <c:axId val="1"/>
      </c:scatterChart>
      <c:valAx>
        <c:axId val="68895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952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2746EC-8751-A77F-3DE6-6F7633501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0.pdf" TargetMode="External"/><Relationship Id="rId2" Type="http://schemas.openxmlformats.org/officeDocument/2006/relationships/hyperlink" Target="http://var.astro.cz/oejv/issues/oejv0070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59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51" t="s">
        <v>49</v>
      </c>
      <c r="G1" s="32">
        <v>23.50395</v>
      </c>
      <c r="H1" s="33">
        <v>60.543900000000001</v>
      </c>
      <c r="I1" s="34">
        <v>52503.51</v>
      </c>
      <c r="J1" s="34">
        <v>8.5193399999999997</v>
      </c>
      <c r="K1" s="31" t="s">
        <v>50</v>
      </c>
      <c r="L1" s="33"/>
      <c r="M1" s="34">
        <v>52503.51</v>
      </c>
      <c r="N1" s="34">
        <v>8.5193399999999997</v>
      </c>
      <c r="O1" s="37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28751.72</v>
      </c>
      <c r="D4" s="28">
        <v>8.5192899999999998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2">
        <v>52503.51</v>
      </c>
      <c r="D7" s="29" t="s">
        <v>251</v>
      </c>
    </row>
    <row r="8" spans="1:15" x14ac:dyDescent="0.2">
      <c r="A8" t="s">
        <v>3</v>
      </c>
      <c r="C8" s="52">
        <v>8.5193399999999997</v>
      </c>
      <c r="D8" s="29" t="s">
        <v>251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-1.4960374064773064E-2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-1.4610805151276133E-5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53883.6257526755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8.5193253891948491</v>
      </c>
      <c r="E16" s="14" t="s">
        <v>30</v>
      </c>
      <c r="F16" s="36">
        <f ca="1">NOW()+15018.5+$C$5/24</f>
        <v>60328.782701851851</v>
      </c>
    </row>
    <row r="17" spans="1:18" ht="13.5" thickBot="1" x14ac:dyDescent="0.25">
      <c r="A17" s="14" t="s">
        <v>27</v>
      </c>
      <c r="B17" s="10"/>
      <c r="C17" s="10">
        <f>COUNT(C21:C2191)</f>
        <v>60</v>
      </c>
      <c r="E17" s="14" t="s">
        <v>35</v>
      </c>
      <c r="F17" s="15">
        <f ca="1">ROUND(2*(F16-$C$7)/$C$8,0)/2+F15</f>
        <v>919.5</v>
      </c>
    </row>
    <row r="18" spans="1:18" ht="14.25" thickTop="1" thickBot="1" x14ac:dyDescent="0.25">
      <c r="A18" s="16" t="s">
        <v>5</v>
      </c>
      <c r="B18" s="10"/>
      <c r="C18" s="19">
        <f ca="1">+C15</f>
        <v>53883.6257526755</v>
      </c>
      <c r="D18" s="20">
        <f ca="1">+C16</f>
        <v>8.5193253891948491</v>
      </c>
      <c r="E18" s="14" t="s">
        <v>36</v>
      </c>
      <c r="F18" s="23">
        <f ca="1">ROUND(2*(F16-$C$15)/$C$16,0)/2+F15</f>
        <v>757.5</v>
      </c>
    </row>
    <row r="19" spans="1:18" ht="13.5" thickTop="1" x14ac:dyDescent="0.2">
      <c r="E19" s="14" t="s">
        <v>31</v>
      </c>
      <c r="F19" s="18">
        <f ca="1">+$C$15+$C$16*F18-15018.5-$C$5/24</f>
        <v>45318.910568323932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57</v>
      </c>
      <c r="B21" t="s">
        <v>249</v>
      </c>
      <c r="C21" s="8">
        <v>16977.97</v>
      </c>
      <c r="D21" s="8" t="s">
        <v>38</v>
      </c>
      <c r="E21">
        <f t="shared" ref="E21:E52" si="0">+(C21-C$7)/C$8</f>
        <v>-4169.9873464376351</v>
      </c>
      <c r="F21">
        <f t="shared" ref="F21:F52" si="1">ROUND(2*E21,0)/2</f>
        <v>-4170</v>
      </c>
      <c r="G21">
        <f t="shared" ref="G21:G52" si="2">+C21-(C$7+F21*C$8)</f>
        <v>0.10779999999795109</v>
      </c>
      <c r="H21">
        <f t="shared" ref="H21:H48" si="3">+G21</f>
        <v>0.10779999999795109</v>
      </c>
      <c r="O21">
        <f t="shared" ref="O21:O52" ca="1" si="4">+C$11+C$12*$F21</f>
        <v>4.5966683416048412E-2</v>
      </c>
      <c r="Q21" s="2">
        <f t="shared" ref="Q21:Q52" si="5">+C21-15018.5</f>
        <v>1959.4700000000012</v>
      </c>
    </row>
    <row r="22" spans="1:18" x14ac:dyDescent="0.2">
      <c r="A22" t="s">
        <v>62</v>
      </c>
      <c r="B22" t="s">
        <v>249</v>
      </c>
      <c r="C22" s="8">
        <v>22464.71</v>
      </c>
      <c r="D22" s="8" t="s">
        <v>38</v>
      </c>
      <c r="E22">
        <f t="shared" si="0"/>
        <v>-3525.9538884467579</v>
      </c>
      <c r="F22">
        <f t="shared" si="1"/>
        <v>-3526</v>
      </c>
      <c r="G22">
        <f t="shared" si="2"/>
        <v>0.39283999999679509</v>
      </c>
      <c r="H22">
        <f t="shared" si="3"/>
        <v>0.39283999999679509</v>
      </c>
      <c r="O22">
        <f t="shared" ca="1" si="4"/>
        <v>3.6557324898626578E-2</v>
      </c>
      <c r="Q22" s="2">
        <f t="shared" si="5"/>
        <v>7446.2099999999991</v>
      </c>
    </row>
    <row r="23" spans="1:18" x14ac:dyDescent="0.2">
      <c r="A23" t="s">
        <v>67</v>
      </c>
      <c r="B23" t="s">
        <v>249</v>
      </c>
      <c r="C23" s="8">
        <v>23452.61</v>
      </c>
      <c r="D23" s="8" t="s">
        <v>38</v>
      </c>
      <c r="E23">
        <f t="shared" si="0"/>
        <v>-3409.9942014287494</v>
      </c>
      <c r="F23">
        <f t="shared" si="1"/>
        <v>-3410</v>
      </c>
      <c r="G23">
        <f t="shared" si="2"/>
        <v>4.9399999996239785E-2</v>
      </c>
      <c r="H23">
        <f t="shared" si="3"/>
        <v>4.9399999996239785E-2</v>
      </c>
      <c r="O23">
        <f t="shared" ca="1" si="4"/>
        <v>3.4862471501078546E-2</v>
      </c>
      <c r="Q23" s="2">
        <f t="shared" si="5"/>
        <v>8434.11</v>
      </c>
    </row>
    <row r="24" spans="1:18" x14ac:dyDescent="0.2">
      <c r="A24" t="s">
        <v>73</v>
      </c>
      <c r="B24" t="s">
        <v>249</v>
      </c>
      <c r="C24" s="8">
        <v>24236.42</v>
      </c>
      <c r="D24" s="8" t="s">
        <v>38</v>
      </c>
      <c r="E24">
        <f t="shared" si="0"/>
        <v>-3317.9905955156155</v>
      </c>
      <c r="F24">
        <f t="shared" si="1"/>
        <v>-3318</v>
      </c>
      <c r="G24">
        <f t="shared" si="2"/>
        <v>8.0119999995076796E-2</v>
      </c>
      <c r="H24">
        <f t="shared" si="3"/>
        <v>8.0119999995076796E-2</v>
      </c>
      <c r="O24">
        <f t="shared" ca="1" si="4"/>
        <v>3.3518277427161153E-2</v>
      </c>
      <c r="Q24" s="2">
        <f t="shared" si="5"/>
        <v>9217.9199999999983</v>
      </c>
    </row>
    <row r="25" spans="1:18" x14ac:dyDescent="0.2">
      <c r="A25" t="s">
        <v>78</v>
      </c>
      <c r="B25" t="s">
        <v>249</v>
      </c>
      <c r="C25" s="8">
        <v>26076.62</v>
      </c>
      <c r="D25" s="8" t="s">
        <v>38</v>
      </c>
      <c r="E25">
        <f t="shared" si="0"/>
        <v>-3101.9879474231575</v>
      </c>
      <c r="F25">
        <f t="shared" si="1"/>
        <v>-3102</v>
      </c>
      <c r="G25">
        <f t="shared" si="2"/>
        <v>0.10267999999632593</v>
      </c>
      <c r="H25">
        <f t="shared" si="3"/>
        <v>0.10267999999632593</v>
      </c>
      <c r="O25">
        <f t="shared" ca="1" si="4"/>
        <v>3.0362343514485499E-2</v>
      </c>
      <c r="Q25" s="2">
        <f t="shared" si="5"/>
        <v>11058.119999999999</v>
      </c>
    </row>
    <row r="26" spans="1:18" x14ac:dyDescent="0.2">
      <c r="A26" t="s">
        <v>83</v>
      </c>
      <c r="B26" t="s">
        <v>249</v>
      </c>
      <c r="C26" s="8">
        <v>27542.18</v>
      </c>
      <c r="D26" s="8" t="s">
        <v>38</v>
      </c>
      <c r="E26">
        <f t="shared" si="0"/>
        <v>-2929.9605368490988</v>
      </c>
      <c r="F26">
        <f t="shared" si="1"/>
        <v>-2930</v>
      </c>
      <c r="G26">
        <f t="shared" si="2"/>
        <v>0.33619999999791617</v>
      </c>
      <c r="H26">
        <f t="shared" si="3"/>
        <v>0.33619999999791617</v>
      </c>
      <c r="O26">
        <f t="shared" ca="1" si="4"/>
        <v>2.7849285028466005E-2</v>
      </c>
      <c r="Q26" s="2">
        <f t="shared" si="5"/>
        <v>12523.68</v>
      </c>
    </row>
    <row r="27" spans="1:18" x14ac:dyDescent="0.2">
      <c r="A27" t="s">
        <v>87</v>
      </c>
      <c r="B27" t="s">
        <v>249</v>
      </c>
      <c r="C27" s="8">
        <v>27627.07</v>
      </c>
      <c r="D27" s="8" t="s">
        <v>38</v>
      </c>
      <c r="E27">
        <f t="shared" si="0"/>
        <v>-2919.9961499364977</v>
      </c>
      <c r="F27">
        <f t="shared" si="1"/>
        <v>-2920</v>
      </c>
      <c r="G27">
        <f t="shared" si="2"/>
        <v>3.2799999997223495E-2</v>
      </c>
      <c r="H27">
        <f t="shared" si="3"/>
        <v>3.2799999997223495E-2</v>
      </c>
      <c r="O27">
        <f t="shared" ca="1" si="4"/>
        <v>2.7703176976953247E-2</v>
      </c>
      <c r="Q27" s="2">
        <f t="shared" si="5"/>
        <v>12608.57</v>
      </c>
    </row>
    <row r="28" spans="1:18" x14ac:dyDescent="0.2">
      <c r="A28" t="s">
        <v>93</v>
      </c>
      <c r="B28" t="s">
        <v>250</v>
      </c>
      <c r="C28" s="8">
        <v>27691.31</v>
      </c>
      <c r="D28" s="8" t="s">
        <v>38</v>
      </c>
      <c r="E28">
        <f t="shared" si="0"/>
        <v>-2912.4556597107289</v>
      </c>
      <c r="F28">
        <f t="shared" si="1"/>
        <v>-2912.5</v>
      </c>
      <c r="G28">
        <f t="shared" si="2"/>
        <v>0.37774999999965075</v>
      </c>
      <c r="H28">
        <f t="shared" si="3"/>
        <v>0.37774999999965075</v>
      </c>
      <c r="O28">
        <f t="shared" ca="1" si="4"/>
        <v>2.7593595938318675E-2</v>
      </c>
      <c r="Q28" s="2">
        <f t="shared" si="5"/>
        <v>12672.810000000001</v>
      </c>
    </row>
    <row r="29" spans="1:18" x14ac:dyDescent="0.2">
      <c r="A29" t="s">
        <v>93</v>
      </c>
      <c r="B29" t="s">
        <v>249</v>
      </c>
      <c r="C29" s="8">
        <v>27695.31</v>
      </c>
      <c r="D29" s="8" t="s">
        <v>38</v>
      </c>
      <c r="E29">
        <f t="shared" si="0"/>
        <v>-2911.9861397713908</v>
      </c>
      <c r="F29">
        <f t="shared" si="1"/>
        <v>-2912</v>
      </c>
      <c r="G29">
        <f t="shared" si="2"/>
        <v>0.11807999999655294</v>
      </c>
      <c r="H29">
        <f t="shared" si="3"/>
        <v>0.11807999999655294</v>
      </c>
      <c r="O29">
        <f t="shared" ca="1" si="4"/>
        <v>2.7586290535743036E-2</v>
      </c>
      <c r="Q29" s="2">
        <f t="shared" si="5"/>
        <v>12676.810000000001</v>
      </c>
    </row>
    <row r="30" spans="1:18" x14ac:dyDescent="0.2">
      <c r="A30" t="s">
        <v>93</v>
      </c>
      <c r="B30" t="s">
        <v>250</v>
      </c>
      <c r="C30" s="8">
        <v>28005.37</v>
      </c>
      <c r="D30" s="8" t="s">
        <v>38</v>
      </c>
      <c r="E30">
        <f t="shared" si="0"/>
        <v>-2875.5913016736044</v>
      </c>
      <c r="F30">
        <f t="shared" si="1"/>
        <v>-2875.5</v>
      </c>
      <c r="G30">
        <f t="shared" si="2"/>
        <v>-0.77783000000272295</v>
      </c>
      <c r="H30">
        <f t="shared" si="3"/>
        <v>-0.77783000000272295</v>
      </c>
      <c r="O30">
        <f t="shared" ca="1" si="4"/>
        <v>2.7052996147721459E-2</v>
      </c>
      <c r="Q30" s="2">
        <f t="shared" si="5"/>
        <v>12986.869999999999</v>
      </c>
    </row>
    <row r="31" spans="1:18" x14ac:dyDescent="0.2">
      <c r="A31" t="s">
        <v>93</v>
      </c>
      <c r="B31" t="s">
        <v>249</v>
      </c>
      <c r="C31" s="8">
        <v>28427.65</v>
      </c>
      <c r="D31" s="8" t="s">
        <v>38</v>
      </c>
      <c r="E31">
        <f t="shared" si="0"/>
        <v>-2826.0240816776886</v>
      </c>
      <c r="F31">
        <f t="shared" si="1"/>
        <v>-2826</v>
      </c>
      <c r="G31">
        <f t="shared" si="2"/>
        <v>-0.20516000000134227</v>
      </c>
      <c r="H31">
        <f t="shared" si="3"/>
        <v>-0.20516000000134227</v>
      </c>
      <c r="O31">
        <f t="shared" ca="1" si="4"/>
        <v>2.6329761292733286E-2</v>
      </c>
      <c r="Q31" s="2">
        <f t="shared" si="5"/>
        <v>13409.150000000001</v>
      </c>
    </row>
    <row r="32" spans="1:18" x14ac:dyDescent="0.2">
      <c r="A32" t="s">
        <v>106</v>
      </c>
      <c r="B32" t="s">
        <v>249</v>
      </c>
      <c r="C32" s="8">
        <v>28649.54</v>
      </c>
      <c r="D32" s="8" t="s">
        <v>38</v>
      </c>
      <c r="E32">
        <f t="shared" si="0"/>
        <v>-2799.9786368427604</v>
      </c>
      <c r="F32">
        <f t="shared" si="1"/>
        <v>-2800</v>
      </c>
      <c r="G32">
        <f t="shared" si="2"/>
        <v>0.18199999999706051</v>
      </c>
      <c r="H32">
        <f t="shared" si="3"/>
        <v>0.18199999999706051</v>
      </c>
      <c r="O32">
        <f t="shared" ca="1" si="4"/>
        <v>2.5949880358800106E-2</v>
      </c>
      <c r="Q32" s="2">
        <f t="shared" si="5"/>
        <v>13631.04</v>
      </c>
    </row>
    <row r="33" spans="1:17" x14ac:dyDescent="0.2">
      <c r="A33" t="s">
        <v>52</v>
      </c>
      <c r="C33" s="8">
        <v>28751.72</v>
      </c>
      <c r="D33" s="8"/>
      <c r="E33">
        <f t="shared" si="0"/>
        <v>-2787.9847499923703</v>
      </c>
      <c r="F33">
        <f t="shared" si="1"/>
        <v>-2788</v>
      </c>
      <c r="G33">
        <f t="shared" si="2"/>
        <v>0.12991999999940163</v>
      </c>
      <c r="H33">
        <f t="shared" si="3"/>
        <v>0.12991999999940163</v>
      </c>
      <c r="O33">
        <f t="shared" ca="1" si="4"/>
        <v>2.5774550696984793E-2</v>
      </c>
      <c r="Q33" s="2">
        <f t="shared" si="5"/>
        <v>13733.220000000001</v>
      </c>
    </row>
    <row r="34" spans="1:17" x14ac:dyDescent="0.2">
      <c r="A34" t="s">
        <v>57</v>
      </c>
      <c r="B34" t="s">
        <v>249</v>
      </c>
      <c r="C34" s="8">
        <v>28751.73</v>
      </c>
      <c r="D34" s="8" t="s">
        <v>38</v>
      </c>
      <c r="E34">
        <f t="shared" si="0"/>
        <v>-2787.9835761925224</v>
      </c>
      <c r="F34">
        <f t="shared" si="1"/>
        <v>-2788</v>
      </c>
      <c r="G34">
        <f t="shared" si="2"/>
        <v>0.13991999999780091</v>
      </c>
      <c r="H34">
        <f t="shared" si="3"/>
        <v>0.13991999999780091</v>
      </c>
      <c r="O34">
        <f t="shared" ca="1" si="4"/>
        <v>2.5774550696984793E-2</v>
      </c>
      <c r="Q34" s="2">
        <f t="shared" si="5"/>
        <v>13733.23</v>
      </c>
    </row>
    <row r="35" spans="1:17" x14ac:dyDescent="0.2">
      <c r="A35" t="s">
        <v>93</v>
      </c>
      <c r="B35" t="s">
        <v>249</v>
      </c>
      <c r="C35" s="8">
        <v>28922.240000000002</v>
      </c>
      <c r="D35" s="8" t="s">
        <v>38</v>
      </c>
      <c r="E35">
        <f t="shared" si="0"/>
        <v>-2767.9691149783903</v>
      </c>
      <c r="F35">
        <f t="shared" si="1"/>
        <v>-2768</v>
      </c>
      <c r="G35">
        <f t="shared" si="2"/>
        <v>0.26311999999961699</v>
      </c>
      <c r="H35">
        <f t="shared" si="3"/>
        <v>0.26311999999961699</v>
      </c>
      <c r="O35">
        <f t="shared" ca="1" si="4"/>
        <v>2.5482334593959276E-2</v>
      </c>
      <c r="Q35" s="2">
        <f t="shared" si="5"/>
        <v>13903.740000000002</v>
      </c>
    </row>
    <row r="36" spans="1:17" x14ac:dyDescent="0.2">
      <c r="A36" t="s">
        <v>93</v>
      </c>
      <c r="B36" t="s">
        <v>249</v>
      </c>
      <c r="C36" s="8">
        <v>28930.29</v>
      </c>
      <c r="D36" s="8" t="s">
        <v>38</v>
      </c>
      <c r="E36">
        <f t="shared" si="0"/>
        <v>-2767.0242061004728</v>
      </c>
      <c r="F36">
        <f t="shared" si="1"/>
        <v>-2767</v>
      </c>
      <c r="G36">
        <f t="shared" si="2"/>
        <v>-0.20622000000366825</v>
      </c>
      <c r="H36">
        <f t="shared" si="3"/>
        <v>-0.20622000000366825</v>
      </c>
      <c r="O36">
        <f t="shared" ca="1" si="4"/>
        <v>2.5467723788807999E-2</v>
      </c>
      <c r="Q36" s="2">
        <f t="shared" si="5"/>
        <v>13911.79</v>
      </c>
    </row>
    <row r="37" spans="1:17" x14ac:dyDescent="0.2">
      <c r="A37" t="s">
        <v>93</v>
      </c>
      <c r="B37" t="s">
        <v>249</v>
      </c>
      <c r="C37" s="8">
        <v>29050.41</v>
      </c>
      <c r="D37" s="8" t="s">
        <v>38</v>
      </c>
      <c r="E37">
        <f t="shared" si="0"/>
        <v>-2752.9245223221519</v>
      </c>
      <c r="F37">
        <f t="shared" si="1"/>
        <v>-2753</v>
      </c>
      <c r="G37">
        <f t="shared" si="2"/>
        <v>0.64301999999588588</v>
      </c>
      <c r="H37">
        <f t="shared" si="3"/>
        <v>0.64301999999588588</v>
      </c>
      <c r="O37">
        <f t="shared" ca="1" si="4"/>
        <v>2.5263172516690132E-2</v>
      </c>
      <c r="Q37" s="2">
        <f t="shared" si="5"/>
        <v>14031.91</v>
      </c>
    </row>
    <row r="38" spans="1:17" x14ac:dyDescent="0.2">
      <c r="A38" t="s">
        <v>93</v>
      </c>
      <c r="B38" t="s">
        <v>249</v>
      </c>
      <c r="C38" s="8">
        <v>29100.35</v>
      </c>
      <c r="D38" s="8" t="s">
        <v>38</v>
      </c>
      <c r="E38">
        <f t="shared" si="0"/>
        <v>-2747.062565879517</v>
      </c>
      <c r="F38">
        <f t="shared" si="1"/>
        <v>-2747</v>
      </c>
      <c r="G38">
        <f t="shared" si="2"/>
        <v>-0.53302000000257976</v>
      </c>
      <c r="H38">
        <f t="shared" si="3"/>
        <v>-0.53302000000257976</v>
      </c>
      <c r="O38">
        <f t="shared" ca="1" si="4"/>
        <v>2.5175507685782476E-2</v>
      </c>
      <c r="Q38" s="2">
        <f t="shared" si="5"/>
        <v>14081.849999999999</v>
      </c>
    </row>
    <row r="39" spans="1:17" x14ac:dyDescent="0.2">
      <c r="A39" t="s">
        <v>93</v>
      </c>
      <c r="B39" t="s">
        <v>249</v>
      </c>
      <c r="C39" s="8">
        <v>29100.39</v>
      </c>
      <c r="D39" s="8" t="s">
        <v>38</v>
      </c>
      <c r="E39">
        <f t="shared" si="0"/>
        <v>-2747.0578706801234</v>
      </c>
      <c r="F39">
        <f t="shared" si="1"/>
        <v>-2747</v>
      </c>
      <c r="G39">
        <f t="shared" si="2"/>
        <v>-0.49302000000170665</v>
      </c>
      <c r="H39">
        <f t="shared" si="3"/>
        <v>-0.49302000000170665</v>
      </c>
      <c r="O39">
        <f t="shared" ca="1" si="4"/>
        <v>2.5175507685782476E-2</v>
      </c>
      <c r="Q39" s="2">
        <f t="shared" si="5"/>
        <v>14081.89</v>
      </c>
    </row>
    <row r="40" spans="1:17" x14ac:dyDescent="0.2">
      <c r="A40" t="s">
        <v>93</v>
      </c>
      <c r="B40" t="s">
        <v>249</v>
      </c>
      <c r="C40" s="8">
        <v>29109.41</v>
      </c>
      <c r="D40" s="8" t="s">
        <v>38</v>
      </c>
      <c r="E40">
        <f t="shared" si="0"/>
        <v>-2745.9991032169164</v>
      </c>
      <c r="F40">
        <f t="shared" si="1"/>
        <v>-2746</v>
      </c>
      <c r="G40">
        <f t="shared" si="2"/>
        <v>7.6399999961722642E-3</v>
      </c>
      <c r="H40">
        <f t="shared" si="3"/>
        <v>7.6399999961722642E-3</v>
      </c>
      <c r="O40">
        <f t="shared" ca="1" si="4"/>
        <v>2.5160896880631198E-2</v>
      </c>
      <c r="Q40" s="2">
        <f t="shared" si="5"/>
        <v>14090.91</v>
      </c>
    </row>
    <row r="41" spans="1:17" x14ac:dyDescent="0.2">
      <c r="A41" t="s">
        <v>93</v>
      </c>
      <c r="B41" t="s">
        <v>250</v>
      </c>
      <c r="C41" s="8">
        <v>29190.28</v>
      </c>
      <c r="D41" s="8" t="s">
        <v>38</v>
      </c>
      <c r="E41">
        <f t="shared" si="0"/>
        <v>-2736.5065838433497</v>
      </c>
      <c r="F41">
        <f t="shared" si="1"/>
        <v>-2736.5</v>
      </c>
      <c r="G41">
        <f t="shared" si="2"/>
        <v>-5.6090000005497131E-2</v>
      </c>
      <c r="H41">
        <f t="shared" si="3"/>
        <v>-5.6090000005497131E-2</v>
      </c>
      <c r="O41">
        <f t="shared" ca="1" si="4"/>
        <v>2.5022094231694072E-2</v>
      </c>
      <c r="Q41" s="2">
        <f t="shared" si="5"/>
        <v>14171.779999999999</v>
      </c>
    </row>
    <row r="42" spans="1:17" x14ac:dyDescent="0.2">
      <c r="A42" t="s">
        <v>93</v>
      </c>
      <c r="B42" t="s">
        <v>249</v>
      </c>
      <c r="C42" s="8">
        <v>29202.44</v>
      </c>
      <c r="D42" s="8" t="s">
        <v>38</v>
      </c>
      <c r="E42">
        <f t="shared" si="0"/>
        <v>-2735.0792432277622</v>
      </c>
      <c r="F42">
        <f t="shared" si="1"/>
        <v>-2735</v>
      </c>
      <c r="G42">
        <f t="shared" si="2"/>
        <v>-0.67510000000402215</v>
      </c>
      <c r="H42">
        <f t="shared" si="3"/>
        <v>-0.67510000000402215</v>
      </c>
      <c r="O42">
        <f t="shared" ca="1" si="4"/>
        <v>2.5000178023967163E-2</v>
      </c>
      <c r="Q42" s="2">
        <f t="shared" si="5"/>
        <v>14183.939999999999</v>
      </c>
    </row>
    <row r="43" spans="1:17" x14ac:dyDescent="0.2">
      <c r="A43" t="s">
        <v>93</v>
      </c>
      <c r="B43" t="s">
        <v>249</v>
      </c>
      <c r="C43" s="8">
        <v>29202.46</v>
      </c>
      <c r="D43" s="8" t="s">
        <v>38</v>
      </c>
      <c r="E43">
        <f t="shared" si="0"/>
        <v>-2735.0768956280654</v>
      </c>
      <c r="F43">
        <f t="shared" si="1"/>
        <v>-2735</v>
      </c>
      <c r="G43">
        <f t="shared" si="2"/>
        <v>-0.65510000000358559</v>
      </c>
      <c r="H43">
        <f t="shared" si="3"/>
        <v>-0.65510000000358559</v>
      </c>
      <c r="O43">
        <f t="shared" ca="1" si="4"/>
        <v>2.5000178023967163E-2</v>
      </c>
      <c r="Q43" s="2">
        <f t="shared" si="5"/>
        <v>14183.96</v>
      </c>
    </row>
    <row r="44" spans="1:17" x14ac:dyDescent="0.2">
      <c r="A44" t="s">
        <v>93</v>
      </c>
      <c r="B44" t="s">
        <v>250</v>
      </c>
      <c r="C44" s="8">
        <v>29463.37</v>
      </c>
      <c r="D44" s="8" t="s">
        <v>38</v>
      </c>
      <c r="E44">
        <f t="shared" si="0"/>
        <v>-2704.4512837848947</v>
      </c>
      <c r="F44">
        <f t="shared" si="1"/>
        <v>-2704.5</v>
      </c>
      <c r="G44">
        <f t="shared" si="2"/>
        <v>0.41502999999647727</v>
      </c>
      <c r="H44">
        <f t="shared" si="3"/>
        <v>0.41502999999647727</v>
      </c>
      <c r="O44">
        <f t="shared" ca="1" si="4"/>
        <v>2.4554548466853236E-2</v>
      </c>
      <c r="Q44" s="2">
        <f t="shared" si="5"/>
        <v>14444.869999999999</v>
      </c>
    </row>
    <row r="45" spans="1:17" x14ac:dyDescent="0.2">
      <c r="A45" t="s">
        <v>93</v>
      </c>
      <c r="B45" t="s">
        <v>250</v>
      </c>
      <c r="C45" s="8">
        <v>29463.38</v>
      </c>
      <c r="D45" s="8" t="s">
        <v>38</v>
      </c>
      <c r="E45">
        <f t="shared" si="0"/>
        <v>-2704.4501099850459</v>
      </c>
      <c r="F45">
        <f t="shared" si="1"/>
        <v>-2704.5</v>
      </c>
      <c r="G45">
        <f t="shared" si="2"/>
        <v>0.42502999999851454</v>
      </c>
      <c r="H45">
        <f t="shared" si="3"/>
        <v>0.42502999999851454</v>
      </c>
      <c r="O45">
        <f t="shared" ca="1" si="4"/>
        <v>2.4554548466853236E-2</v>
      </c>
      <c r="Q45" s="2">
        <f t="shared" si="5"/>
        <v>14444.880000000001</v>
      </c>
    </row>
    <row r="46" spans="1:17" x14ac:dyDescent="0.2">
      <c r="A46" t="s">
        <v>57</v>
      </c>
      <c r="B46" t="s">
        <v>249</v>
      </c>
      <c r="C46" s="8">
        <v>29475.78</v>
      </c>
      <c r="D46" s="8" t="s">
        <v>38</v>
      </c>
      <c r="E46">
        <f t="shared" si="0"/>
        <v>-2702.9945981730984</v>
      </c>
      <c r="F46">
        <f t="shared" si="1"/>
        <v>-2703</v>
      </c>
      <c r="G46">
        <f t="shared" si="2"/>
        <v>4.6019999994314276E-2</v>
      </c>
      <c r="H46">
        <f t="shared" si="3"/>
        <v>4.6019999994314276E-2</v>
      </c>
      <c r="O46">
        <f t="shared" ca="1" si="4"/>
        <v>2.4532632259126327E-2</v>
      </c>
      <c r="Q46" s="2">
        <f t="shared" si="5"/>
        <v>14457.279999999999</v>
      </c>
    </row>
    <row r="47" spans="1:17" x14ac:dyDescent="0.2">
      <c r="A47" t="s">
        <v>148</v>
      </c>
      <c r="B47" t="s">
        <v>249</v>
      </c>
      <c r="C47" s="8">
        <v>29552.880000000001</v>
      </c>
      <c r="D47" s="8" t="s">
        <v>38</v>
      </c>
      <c r="E47">
        <f t="shared" si="0"/>
        <v>-2693.9446013423576</v>
      </c>
      <c r="F47">
        <f t="shared" si="1"/>
        <v>-2694</v>
      </c>
      <c r="G47">
        <f t="shared" si="2"/>
        <v>0.47195999999894411</v>
      </c>
      <c r="H47">
        <f t="shared" si="3"/>
        <v>0.47195999999894411</v>
      </c>
      <c r="O47">
        <f t="shared" ca="1" si="4"/>
        <v>2.4401135012764839E-2</v>
      </c>
      <c r="Q47" s="2">
        <f t="shared" si="5"/>
        <v>14534.380000000001</v>
      </c>
    </row>
    <row r="48" spans="1:17" x14ac:dyDescent="0.2">
      <c r="A48" t="s">
        <v>153</v>
      </c>
      <c r="B48" t="s">
        <v>249</v>
      </c>
      <c r="C48" s="8">
        <v>32440.552</v>
      </c>
      <c r="D48" s="8" t="s">
        <v>38</v>
      </c>
      <c r="E48">
        <f t="shared" si="0"/>
        <v>-2354.9897057753305</v>
      </c>
      <c r="F48">
        <f t="shared" si="1"/>
        <v>-2355</v>
      </c>
      <c r="G48">
        <f t="shared" si="2"/>
        <v>8.7699999996402767E-2</v>
      </c>
      <c r="H48">
        <f t="shared" si="3"/>
        <v>8.7699999996402767E-2</v>
      </c>
      <c r="O48">
        <f t="shared" ca="1" si="4"/>
        <v>1.944807206648223E-2</v>
      </c>
      <c r="Q48" s="2">
        <f t="shared" si="5"/>
        <v>17422.052</v>
      </c>
    </row>
    <row r="49" spans="1:17" x14ac:dyDescent="0.2">
      <c r="A49" t="s">
        <v>158</v>
      </c>
      <c r="B49" t="s">
        <v>250</v>
      </c>
      <c r="C49" s="8">
        <v>35034.29</v>
      </c>
      <c r="D49" s="8" t="s">
        <v>38</v>
      </c>
      <c r="E49">
        <f t="shared" si="0"/>
        <v>-2050.5367786706483</v>
      </c>
      <c r="F49">
        <f t="shared" si="1"/>
        <v>-2050.5</v>
      </c>
      <c r="G49">
        <f t="shared" si="2"/>
        <v>-0.31332999999722233</v>
      </c>
      <c r="I49">
        <f t="shared" ref="I49:I80" si="6">+G49</f>
        <v>-0.31332999999722233</v>
      </c>
      <c r="O49">
        <f t="shared" ca="1" si="4"/>
        <v>1.4999081897918647E-2</v>
      </c>
      <c r="Q49" s="2">
        <f t="shared" si="5"/>
        <v>20015.79</v>
      </c>
    </row>
    <row r="50" spans="1:17" x14ac:dyDescent="0.2">
      <c r="A50" t="s">
        <v>158</v>
      </c>
      <c r="B50" t="s">
        <v>249</v>
      </c>
      <c r="C50" s="8">
        <v>35132.239999999998</v>
      </c>
      <c r="D50" s="8" t="s">
        <v>38</v>
      </c>
      <c r="E50">
        <f t="shared" si="0"/>
        <v>-2039.0394091561088</v>
      </c>
      <c r="F50">
        <f t="shared" si="1"/>
        <v>-2039</v>
      </c>
      <c r="G50">
        <f t="shared" si="2"/>
        <v>-0.33574000000226079</v>
      </c>
      <c r="I50">
        <f t="shared" si="6"/>
        <v>-0.33574000000226079</v>
      </c>
      <c r="O50">
        <f t="shared" ca="1" si="4"/>
        <v>1.4831057638678972E-2</v>
      </c>
      <c r="Q50" s="2">
        <f t="shared" si="5"/>
        <v>20113.739999999998</v>
      </c>
    </row>
    <row r="51" spans="1:17" x14ac:dyDescent="0.2">
      <c r="A51" t="s">
        <v>158</v>
      </c>
      <c r="B51" t="s">
        <v>249</v>
      </c>
      <c r="C51" s="8">
        <v>35362.42</v>
      </c>
      <c r="D51" s="8" t="s">
        <v>38</v>
      </c>
      <c r="E51">
        <f t="shared" si="0"/>
        <v>-2012.0208842469024</v>
      </c>
      <c r="F51">
        <f t="shared" si="1"/>
        <v>-2012</v>
      </c>
      <c r="G51">
        <f t="shared" si="2"/>
        <v>-0.17792000000190455</v>
      </c>
      <c r="I51">
        <f t="shared" si="6"/>
        <v>-0.17792000000190455</v>
      </c>
      <c r="O51">
        <f t="shared" ca="1" si="4"/>
        <v>1.4436565899594515E-2</v>
      </c>
      <c r="Q51" s="2">
        <f t="shared" si="5"/>
        <v>20343.919999999998</v>
      </c>
    </row>
    <row r="52" spans="1:17" x14ac:dyDescent="0.2">
      <c r="A52" t="s">
        <v>158</v>
      </c>
      <c r="B52" t="s">
        <v>250</v>
      </c>
      <c r="C52" s="8">
        <v>35367.379999999997</v>
      </c>
      <c r="D52" s="8" t="s">
        <v>38</v>
      </c>
      <c r="E52">
        <f t="shared" si="0"/>
        <v>-2011.4386795221233</v>
      </c>
      <c r="F52">
        <f t="shared" si="1"/>
        <v>-2011.5</v>
      </c>
      <c r="G52">
        <f t="shared" si="2"/>
        <v>0.5224099999977625</v>
      </c>
      <c r="I52">
        <f t="shared" si="6"/>
        <v>0.5224099999977625</v>
      </c>
      <c r="O52">
        <f t="shared" ca="1" si="4"/>
        <v>1.4429260497018877E-2</v>
      </c>
      <c r="Q52" s="2">
        <f t="shared" si="5"/>
        <v>20348.879999999997</v>
      </c>
    </row>
    <row r="53" spans="1:17" x14ac:dyDescent="0.2">
      <c r="A53" t="s">
        <v>158</v>
      </c>
      <c r="B53" t="s">
        <v>249</v>
      </c>
      <c r="C53" s="8">
        <v>35371.39</v>
      </c>
      <c r="D53" s="8" t="s">
        <v>38</v>
      </c>
      <c r="E53">
        <f t="shared" ref="E53:E80" si="7">+(C53-C$7)/C$8</f>
        <v>-2010.9679857829367</v>
      </c>
      <c r="F53">
        <f t="shared" ref="F53:F80" si="8">ROUND(2*E53,0)/2</f>
        <v>-2011</v>
      </c>
      <c r="G53">
        <f t="shared" ref="G53:G80" si="9">+C53-(C$7+F53*C$8)</f>
        <v>0.27274000000033993</v>
      </c>
      <c r="I53">
        <f t="shared" si="6"/>
        <v>0.27274000000033993</v>
      </c>
      <c r="O53">
        <f t="shared" ref="O53:O80" ca="1" si="10">+C$11+C$12*$F53</f>
        <v>1.4421955094443242E-2</v>
      </c>
      <c r="Q53" s="2">
        <f t="shared" ref="Q53:Q80" si="11">+C53-15018.5</f>
        <v>20352.89</v>
      </c>
    </row>
    <row r="54" spans="1:17" x14ac:dyDescent="0.2">
      <c r="A54" t="s">
        <v>158</v>
      </c>
      <c r="B54" t="s">
        <v>250</v>
      </c>
      <c r="C54" s="8">
        <v>35400.33</v>
      </c>
      <c r="D54" s="8" t="s">
        <v>38</v>
      </c>
      <c r="E54">
        <f t="shared" si="7"/>
        <v>-2007.5710090218258</v>
      </c>
      <c r="F54">
        <f t="shared" si="8"/>
        <v>-2007.5</v>
      </c>
      <c r="G54">
        <f t="shared" si="9"/>
        <v>-0.60495000000082655</v>
      </c>
      <c r="I54">
        <f t="shared" si="6"/>
        <v>-0.60495000000082655</v>
      </c>
      <c r="O54">
        <f t="shared" ca="1" si="10"/>
        <v>1.4370817276413775E-2</v>
      </c>
      <c r="Q54" s="2">
        <f t="shared" si="11"/>
        <v>20381.830000000002</v>
      </c>
    </row>
    <row r="55" spans="1:17" x14ac:dyDescent="0.2">
      <c r="A55" t="s">
        <v>158</v>
      </c>
      <c r="B55" t="s">
        <v>250</v>
      </c>
      <c r="C55" s="8">
        <v>35630.449999999997</v>
      </c>
      <c r="D55" s="8" t="s">
        <v>38</v>
      </c>
      <c r="E55">
        <f t="shared" si="7"/>
        <v>-1980.5595269117098</v>
      </c>
      <c r="F55">
        <f t="shared" si="8"/>
        <v>-1980.5</v>
      </c>
      <c r="G55">
        <f t="shared" si="9"/>
        <v>-0.50713000000541797</v>
      </c>
      <c r="I55">
        <f t="shared" si="6"/>
        <v>-0.50713000000541797</v>
      </c>
      <c r="O55">
        <f t="shared" ca="1" si="10"/>
        <v>1.3976325537329318E-2</v>
      </c>
      <c r="Q55" s="2">
        <f t="shared" si="11"/>
        <v>20611.949999999997</v>
      </c>
    </row>
    <row r="56" spans="1:17" x14ac:dyDescent="0.2">
      <c r="A56" t="s">
        <v>158</v>
      </c>
      <c r="B56" t="s">
        <v>249</v>
      </c>
      <c r="C56" s="8">
        <v>35635.440000000002</v>
      </c>
      <c r="D56" s="8" t="s">
        <v>38</v>
      </c>
      <c r="E56">
        <f t="shared" si="7"/>
        <v>-1979.973800787385</v>
      </c>
      <c r="F56">
        <f t="shared" si="8"/>
        <v>-1980</v>
      </c>
      <c r="G56">
        <f t="shared" si="9"/>
        <v>0.22320000000036089</v>
      </c>
      <c r="I56">
        <f t="shared" si="6"/>
        <v>0.22320000000036089</v>
      </c>
      <c r="O56">
        <f t="shared" ca="1" si="10"/>
        <v>1.3969020134753679E-2</v>
      </c>
      <c r="Q56" s="2">
        <f t="shared" si="11"/>
        <v>20616.940000000002</v>
      </c>
    </row>
    <row r="57" spans="1:17" x14ac:dyDescent="0.2">
      <c r="A57" t="s">
        <v>158</v>
      </c>
      <c r="B57" t="s">
        <v>249</v>
      </c>
      <c r="C57" s="8">
        <v>35686.400000000001</v>
      </c>
      <c r="D57" s="8" t="s">
        <v>38</v>
      </c>
      <c r="E57">
        <f t="shared" si="7"/>
        <v>-1973.9921167602186</v>
      </c>
      <c r="F57">
        <f t="shared" si="8"/>
        <v>-1974</v>
      </c>
      <c r="G57">
        <f t="shared" si="9"/>
        <v>6.715999999869382E-2</v>
      </c>
      <c r="I57">
        <f t="shared" si="6"/>
        <v>6.715999999869382E-2</v>
      </c>
      <c r="O57">
        <f t="shared" ca="1" si="10"/>
        <v>1.3881355303846023E-2</v>
      </c>
      <c r="Q57" s="2">
        <f t="shared" si="11"/>
        <v>20667.900000000001</v>
      </c>
    </row>
    <row r="58" spans="1:17" x14ac:dyDescent="0.2">
      <c r="A58" t="s">
        <v>158</v>
      </c>
      <c r="B58" t="s">
        <v>250</v>
      </c>
      <c r="C58" s="8">
        <v>35690.480000000003</v>
      </c>
      <c r="D58" s="8" t="s">
        <v>38</v>
      </c>
      <c r="E58">
        <f t="shared" si="7"/>
        <v>-1973.5132064220936</v>
      </c>
      <c r="F58">
        <f t="shared" si="8"/>
        <v>-1973.5</v>
      </c>
      <c r="G58">
        <f t="shared" si="9"/>
        <v>-0.11250999999901978</v>
      </c>
      <c r="I58">
        <f t="shared" si="6"/>
        <v>-0.11250999999901978</v>
      </c>
      <c r="O58">
        <f t="shared" ca="1" si="10"/>
        <v>1.3874049901270384E-2</v>
      </c>
      <c r="Q58" s="2">
        <f t="shared" si="11"/>
        <v>20671.980000000003</v>
      </c>
    </row>
    <row r="59" spans="1:17" x14ac:dyDescent="0.2">
      <c r="A59" t="s">
        <v>158</v>
      </c>
      <c r="B59" t="s">
        <v>249</v>
      </c>
      <c r="C59" s="8">
        <v>35694.339999999997</v>
      </c>
      <c r="D59" s="8" t="s">
        <v>38</v>
      </c>
      <c r="E59">
        <f t="shared" si="7"/>
        <v>-1973.0601196806333</v>
      </c>
      <c r="F59">
        <f t="shared" si="8"/>
        <v>-1973</v>
      </c>
      <c r="G59">
        <f t="shared" si="9"/>
        <v>-0.5121800000051735</v>
      </c>
      <c r="I59">
        <f t="shared" si="6"/>
        <v>-0.5121800000051735</v>
      </c>
      <c r="O59">
        <f t="shared" ca="1" si="10"/>
        <v>1.3866744498694746E-2</v>
      </c>
      <c r="Q59" s="2">
        <f t="shared" si="11"/>
        <v>20675.839999999997</v>
      </c>
    </row>
    <row r="60" spans="1:17" x14ac:dyDescent="0.2">
      <c r="A60" t="s">
        <v>158</v>
      </c>
      <c r="B60" t="s">
        <v>250</v>
      </c>
      <c r="C60" s="8">
        <v>35699.4</v>
      </c>
      <c r="D60" s="8" t="s">
        <v>38</v>
      </c>
      <c r="E60">
        <f t="shared" si="7"/>
        <v>-1972.4661769573702</v>
      </c>
      <c r="F60">
        <f t="shared" si="8"/>
        <v>-1972.5</v>
      </c>
      <c r="G60">
        <f t="shared" si="9"/>
        <v>0.28815000000031432</v>
      </c>
      <c r="I60">
        <f t="shared" si="6"/>
        <v>0.28815000000031432</v>
      </c>
      <c r="O60">
        <f t="shared" ca="1" si="10"/>
        <v>1.385943909611911E-2</v>
      </c>
      <c r="Q60" s="2">
        <f t="shared" si="11"/>
        <v>20680.900000000001</v>
      </c>
    </row>
    <row r="61" spans="1:17" x14ac:dyDescent="0.2">
      <c r="A61" t="s">
        <v>158</v>
      </c>
      <c r="B61" t="s">
        <v>250</v>
      </c>
      <c r="C61" s="8">
        <v>35716.400000000001</v>
      </c>
      <c r="D61" s="8" t="s">
        <v>38</v>
      </c>
      <c r="E61">
        <f t="shared" si="7"/>
        <v>-1970.4707172151834</v>
      </c>
      <c r="F61">
        <f t="shared" si="8"/>
        <v>-1970.5</v>
      </c>
      <c r="G61">
        <f t="shared" si="9"/>
        <v>0.24947000000247499</v>
      </c>
      <c r="I61">
        <f t="shared" si="6"/>
        <v>0.24947000000247499</v>
      </c>
      <c r="O61">
        <f t="shared" ca="1" si="10"/>
        <v>1.3830217485816556E-2</v>
      </c>
      <c r="Q61" s="2">
        <f t="shared" si="11"/>
        <v>20697.900000000001</v>
      </c>
    </row>
    <row r="62" spans="1:17" x14ac:dyDescent="0.2">
      <c r="A62" t="s">
        <v>158</v>
      </c>
      <c r="B62" t="s">
        <v>249</v>
      </c>
      <c r="C62" s="8">
        <v>35720.31</v>
      </c>
      <c r="D62" s="8" t="s">
        <v>38</v>
      </c>
      <c r="E62">
        <f t="shared" si="7"/>
        <v>-1970.0117614744811</v>
      </c>
      <c r="F62">
        <f t="shared" si="8"/>
        <v>-1970</v>
      </c>
      <c r="G62">
        <f t="shared" si="9"/>
        <v>-0.10020000000076834</v>
      </c>
      <c r="I62">
        <f t="shared" si="6"/>
        <v>-0.10020000000076834</v>
      </c>
      <c r="O62">
        <f t="shared" ca="1" si="10"/>
        <v>1.3822912083240917E-2</v>
      </c>
      <c r="Q62" s="2">
        <f t="shared" si="11"/>
        <v>20701.809999999998</v>
      </c>
    </row>
    <row r="63" spans="1:17" x14ac:dyDescent="0.2">
      <c r="A63" t="s">
        <v>198</v>
      </c>
      <c r="B63" t="s">
        <v>249</v>
      </c>
      <c r="C63" s="8">
        <v>35839.56</v>
      </c>
      <c r="D63" s="8" t="s">
        <v>38</v>
      </c>
      <c r="E63">
        <f t="shared" si="7"/>
        <v>-1956.0141982829662</v>
      </c>
      <c r="F63">
        <f t="shared" si="8"/>
        <v>-1956</v>
      </c>
      <c r="G63">
        <f t="shared" si="9"/>
        <v>-0.12096000000019558</v>
      </c>
      <c r="I63">
        <f t="shared" si="6"/>
        <v>-0.12096000000019558</v>
      </c>
      <c r="O63">
        <f t="shared" ca="1" si="10"/>
        <v>1.3618360811123054E-2</v>
      </c>
      <c r="Q63" s="2">
        <f t="shared" si="11"/>
        <v>20821.059999999998</v>
      </c>
    </row>
    <row r="64" spans="1:17" x14ac:dyDescent="0.2">
      <c r="A64" t="s">
        <v>198</v>
      </c>
      <c r="B64" t="s">
        <v>250</v>
      </c>
      <c r="C64" s="8">
        <v>35843.99</v>
      </c>
      <c r="D64" s="8" t="s">
        <v>38</v>
      </c>
      <c r="E64">
        <f t="shared" si="7"/>
        <v>-1955.4942049501492</v>
      </c>
      <c r="F64">
        <f t="shared" si="8"/>
        <v>-1955.5</v>
      </c>
      <c r="G64">
        <f t="shared" si="9"/>
        <v>4.9370000000635628E-2</v>
      </c>
      <c r="I64">
        <f t="shared" si="6"/>
        <v>4.9370000000635628E-2</v>
      </c>
      <c r="O64">
        <f t="shared" ca="1" si="10"/>
        <v>1.3611055408547415E-2</v>
      </c>
      <c r="Q64" s="2">
        <f t="shared" si="11"/>
        <v>20825.489999999998</v>
      </c>
    </row>
    <row r="65" spans="1:17" x14ac:dyDescent="0.2">
      <c r="A65" t="s">
        <v>153</v>
      </c>
      <c r="B65" t="s">
        <v>249</v>
      </c>
      <c r="C65" s="8">
        <v>36410.523999999998</v>
      </c>
      <c r="D65" s="8" t="s">
        <v>38</v>
      </c>
      <c r="E65">
        <f t="shared" si="7"/>
        <v>-1888.9944526219174</v>
      </c>
      <c r="F65">
        <f t="shared" si="8"/>
        <v>-1889</v>
      </c>
      <c r="G65">
        <f t="shared" si="9"/>
        <v>4.7259999999369029E-2</v>
      </c>
      <c r="I65">
        <f t="shared" si="6"/>
        <v>4.7259999999369029E-2</v>
      </c>
      <c r="O65">
        <f t="shared" ca="1" si="10"/>
        <v>1.2639436865987553E-2</v>
      </c>
      <c r="Q65" s="2">
        <f t="shared" si="11"/>
        <v>21392.023999999998</v>
      </c>
    </row>
    <row r="66" spans="1:17" x14ac:dyDescent="0.2">
      <c r="A66" t="s">
        <v>153</v>
      </c>
      <c r="B66" t="s">
        <v>249</v>
      </c>
      <c r="C66" s="8">
        <v>36453.341</v>
      </c>
      <c r="D66" s="8" t="s">
        <v>38</v>
      </c>
      <c r="E66">
        <f t="shared" si="7"/>
        <v>-1883.968593811258</v>
      </c>
      <c r="F66">
        <f t="shared" si="8"/>
        <v>-1884</v>
      </c>
      <c r="G66">
        <f t="shared" si="9"/>
        <v>0.2675600000002305</v>
      </c>
      <c r="I66">
        <f t="shared" si="6"/>
        <v>0.2675600000002305</v>
      </c>
      <c r="O66">
        <f t="shared" ca="1" si="10"/>
        <v>1.256638284023117E-2</v>
      </c>
      <c r="Q66" s="2">
        <f t="shared" si="11"/>
        <v>21434.841</v>
      </c>
    </row>
    <row r="67" spans="1:17" x14ac:dyDescent="0.2">
      <c r="A67" t="s">
        <v>153</v>
      </c>
      <c r="B67" t="s">
        <v>249</v>
      </c>
      <c r="C67" s="8">
        <v>37194.478000000003</v>
      </c>
      <c r="D67" s="8" t="s">
        <v>38</v>
      </c>
      <c r="E67">
        <f t="shared" si="7"/>
        <v>-1796.9739439909665</v>
      </c>
      <c r="F67">
        <f t="shared" si="8"/>
        <v>-1797</v>
      </c>
      <c r="G67">
        <f t="shared" si="9"/>
        <v>0.22198000000207685</v>
      </c>
      <c r="I67">
        <f t="shared" si="6"/>
        <v>0.22198000000207685</v>
      </c>
      <c r="O67">
        <f t="shared" ca="1" si="10"/>
        <v>1.1295242792070146E-2</v>
      </c>
      <c r="Q67" s="2">
        <f t="shared" si="11"/>
        <v>22175.978000000003</v>
      </c>
    </row>
    <row r="68" spans="1:17" x14ac:dyDescent="0.2">
      <c r="A68" t="s">
        <v>153</v>
      </c>
      <c r="B68" t="s">
        <v>249</v>
      </c>
      <c r="C68" s="8">
        <v>37884.527999999998</v>
      </c>
      <c r="D68" s="8" t="s">
        <v>38</v>
      </c>
      <c r="E68">
        <f t="shared" si="7"/>
        <v>-1715.9758854559161</v>
      </c>
      <c r="F68">
        <f t="shared" si="8"/>
        <v>-1716</v>
      </c>
      <c r="G68">
        <f t="shared" si="9"/>
        <v>0.20543999999790685</v>
      </c>
      <c r="I68">
        <f t="shared" si="6"/>
        <v>0.20543999999790685</v>
      </c>
      <c r="O68">
        <f t="shared" ca="1" si="10"/>
        <v>1.0111767574816782E-2</v>
      </c>
      <c r="Q68" s="2">
        <f t="shared" si="11"/>
        <v>22866.027999999998</v>
      </c>
    </row>
    <row r="69" spans="1:17" x14ac:dyDescent="0.2">
      <c r="A69" t="s">
        <v>153</v>
      </c>
      <c r="B69" t="s">
        <v>249</v>
      </c>
      <c r="C69" s="8">
        <v>37935.563999999998</v>
      </c>
      <c r="D69" s="8" t="s">
        <v>38</v>
      </c>
      <c r="E69">
        <f t="shared" si="7"/>
        <v>-1709.9852805499022</v>
      </c>
      <c r="F69">
        <f t="shared" si="8"/>
        <v>-1710</v>
      </c>
      <c r="G69">
        <f t="shared" si="9"/>
        <v>0.12539999999717111</v>
      </c>
      <c r="I69">
        <f t="shared" si="6"/>
        <v>0.12539999999717111</v>
      </c>
      <c r="O69">
        <f t="shared" ca="1" si="10"/>
        <v>1.0024102743909125E-2</v>
      </c>
      <c r="Q69" s="2">
        <f t="shared" si="11"/>
        <v>22917.063999999998</v>
      </c>
    </row>
    <row r="70" spans="1:17" x14ac:dyDescent="0.2">
      <c r="A70" t="s">
        <v>153</v>
      </c>
      <c r="B70" t="s">
        <v>249</v>
      </c>
      <c r="C70" s="8">
        <v>38753.269999999997</v>
      </c>
      <c r="D70" s="8" t="s">
        <v>38</v>
      </c>
      <c r="E70">
        <f t="shared" si="7"/>
        <v>-1614.0029626708179</v>
      </c>
      <c r="F70">
        <f t="shared" si="8"/>
        <v>-1614</v>
      </c>
      <c r="G70">
        <f t="shared" si="9"/>
        <v>-2.5240000009944197E-2</v>
      </c>
      <c r="I70">
        <f t="shared" si="6"/>
        <v>-2.5240000009944197E-2</v>
      </c>
      <c r="O70">
        <f t="shared" ca="1" si="10"/>
        <v>8.6214654493866165E-3</v>
      </c>
      <c r="Q70" s="2">
        <f t="shared" si="11"/>
        <v>23734.769999999997</v>
      </c>
    </row>
    <row r="71" spans="1:17" x14ac:dyDescent="0.2">
      <c r="A71" t="s">
        <v>153</v>
      </c>
      <c r="B71" t="s">
        <v>249</v>
      </c>
      <c r="C71" s="8">
        <v>39034.453999999998</v>
      </c>
      <c r="D71" s="8" t="s">
        <v>38</v>
      </c>
      <c r="E71">
        <f t="shared" si="7"/>
        <v>-1580.997589015112</v>
      </c>
      <c r="F71">
        <f t="shared" si="8"/>
        <v>-1581</v>
      </c>
      <c r="G71">
        <f t="shared" si="9"/>
        <v>2.0539999997708946E-2</v>
      </c>
      <c r="I71">
        <f t="shared" si="6"/>
        <v>2.0539999997708946E-2</v>
      </c>
      <c r="O71">
        <f t="shared" ca="1" si="10"/>
        <v>8.139308879394503E-3</v>
      </c>
      <c r="Q71" s="2">
        <f t="shared" si="11"/>
        <v>24015.953999999998</v>
      </c>
    </row>
    <row r="72" spans="1:17" x14ac:dyDescent="0.2">
      <c r="A72" t="s">
        <v>153</v>
      </c>
      <c r="B72" t="s">
        <v>249</v>
      </c>
      <c r="C72" s="8">
        <v>39051.394</v>
      </c>
      <c r="D72" s="8" t="s">
        <v>38</v>
      </c>
      <c r="E72">
        <f t="shared" si="7"/>
        <v>-1579.0091720720152</v>
      </c>
      <c r="F72">
        <f t="shared" si="8"/>
        <v>-1579</v>
      </c>
      <c r="G72">
        <f t="shared" si="9"/>
        <v>-7.8139999997802079E-2</v>
      </c>
      <c r="I72">
        <f t="shared" si="6"/>
        <v>-7.8139999997802079E-2</v>
      </c>
      <c r="O72">
        <f t="shared" ca="1" si="10"/>
        <v>8.110087269091952E-3</v>
      </c>
      <c r="Q72" s="2">
        <f t="shared" si="11"/>
        <v>24032.894</v>
      </c>
    </row>
    <row r="73" spans="1:17" x14ac:dyDescent="0.2">
      <c r="A73" t="s">
        <v>153</v>
      </c>
      <c r="B73" t="s">
        <v>249</v>
      </c>
      <c r="C73" s="8">
        <v>39145.406000000003</v>
      </c>
      <c r="D73" s="8" t="s">
        <v>38</v>
      </c>
      <c r="E73">
        <f t="shared" si="7"/>
        <v>-1567.9740449377534</v>
      </c>
      <c r="F73">
        <f t="shared" si="8"/>
        <v>-1568</v>
      </c>
      <c r="G73">
        <f t="shared" si="9"/>
        <v>0.2211200000019744</v>
      </c>
      <c r="I73">
        <f t="shared" si="6"/>
        <v>0.2211200000019744</v>
      </c>
      <c r="O73">
        <f t="shared" ca="1" si="10"/>
        <v>7.9493684124279131E-3</v>
      </c>
      <c r="Q73" s="2">
        <f t="shared" si="11"/>
        <v>24126.906000000003</v>
      </c>
    </row>
    <row r="74" spans="1:17" x14ac:dyDescent="0.2">
      <c r="A74" t="s">
        <v>153</v>
      </c>
      <c r="B74" t="s">
        <v>249</v>
      </c>
      <c r="C74" s="8">
        <v>39179.311000000002</v>
      </c>
      <c r="D74" s="8" t="s">
        <v>38</v>
      </c>
      <c r="E74">
        <f t="shared" si="7"/>
        <v>-1563.9942765519395</v>
      </c>
      <c r="F74">
        <f t="shared" si="8"/>
        <v>-1564</v>
      </c>
      <c r="G74">
        <f t="shared" si="9"/>
        <v>4.875999999785563E-2</v>
      </c>
      <c r="I74">
        <f t="shared" si="6"/>
        <v>4.875999999785563E-2</v>
      </c>
      <c r="O74">
        <f t="shared" ca="1" si="10"/>
        <v>7.8909251918228077E-3</v>
      </c>
      <c r="Q74" s="2">
        <f t="shared" si="11"/>
        <v>24160.811000000002</v>
      </c>
    </row>
    <row r="75" spans="1:17" x14ac:dyDescent="0.2">
      <c r="A75" t="s">
        <v>153</v>
      </c>
      <c r="B75" t="s">
        <v>249</v>
      </c>
      <c r="C75" s="8">
        <v>39443.392999999996</v>
      </c>
      <c r="D75" s="8" t="s">
        <v>38</v>
      </c>
      <c r="E75">
        <f t="shared" si="7"/>
        <v>-1532.9963353968742</v>
      </c>
      <c r="F75">
        <f t="shared" si="8"/>
        <v>-1533</v>
      </c>
      <c r="G75">
        <f t="shared" si="9"/>
        <v>3.1219999989843927E-2</v>
      </c>
      <c r="I75">
        <f t="shared" si="6"/>
        <v>3.1219999989843927E-2</v>
      </c>
      <c r="O75">
        <f t="shared" ca="1" si="10"/>
        <v>7.4379902321332486E-3</v>
      </c>
      <c r="Q75" s="2">
        <f t="shared" si="11"/>
        <v>24424.892999999996</v>
      </c>
    </row>
    <row r="76" spans="1:17" x14ac:dyDescent="0.2">
      <c r="A76" t="s">
        <v>153</v>
      </c>
      <c r="B76" t="s">
        <v>249</v>
      </c>
      <c r="C76" s="8">
        <v>39801.463000000003</v>
      </c>
      <c r="D76" s="8" t="s">
        <v>38</v>
      </c>
      <c r="E76">
        <f t="shared" si="7"/>
        <v>-1490.9660842271819</v>
      </c>
      <c r="F76">
        <f t="shared" si="8"/>
        <v>-1491</v>
      </c>
      <c r="G76">
        <f t="shared" si="9"/>
        <v>0.28893999999854714</v>
      </c>
      <c r="I76">
        <f t="shared" si="6"/>
        <v>0.28893999999854714</v>
      </c>
      <c r="O76">
        <f t="shared" ca="1" si="10"/>
        <v>6.8243364157796506E-3</v>
      </c>
      <c r="Q76" s="2">
        <f t="shared" si="11"/>
        <v>24782.963000000003</v>
      </c>
    </row>
    <row r="77" spans="1:17" x14ac:dyDescent="0.2">
      <c r="A77" t="s">
        <v>153</v>
      </c>
      <c r="B77" t="s">
        <v>249</v>
      </c>
      <c r="C77" s="8">
        <v>39852.328000000001</v>
      </c>
      <c r="D77" s="8" t="s">
        <v>38</v>
      </c>
      <c r="E77">
        <f t="shared" si="7"/>
        <v>-1484.9955512985748</v>
      </c>
      <c r="F77">
        <f t="shared" si="8"/>
        <v>-1485</v>
      </c>
      <c r="G77">
        <f t="shared" si="9"/>
        <v>3.7900000002991874E-2</v>
      </c>
      <c r="I77">
        <f t="shared" si="6"/>
        <v>3.7900000002991874E-2</v>
      </c>
      <c r="O77">
        <f t="shared" ca="1" si="10"/>
        <v>6.7366715848719942E-3</v>
      </c>
      <c r="Q77" s="2">
        <f t="shared" si="11"/>
        <v>24833.828000000001</v>
      </c>
    </row>
    <row r="78" spans="1:17" x14ac:dyDescent="0.2">
      <c r="A78" t="str">
        <f>D64</f>
        <v>vis</v>
      </c>
      <c r="C78" s="8">
        <f>C$7</f>
        <v>52503.51</v>
      </c>
      <c r="D78" s="8" t="s">
        <v>13</v>
      </c>
      <c r="E78">
        <f t="shared" si="7"/>
        <v>0</v>
      </c>
      <c r="F78">
        <f t="shared" si="8"/>
        <v>0</v>
      </c>
      <c r="G78">
        <f t="shared" si="9"/>
        <v>0</v>
      </c>
      <c r="I78">
        <f t="shared" si="6"/>
        <v>0</v>
      </c>
      <c r="O78">
        <f t="shared" ca="1" si="10"/>
        <v>-1.4960374064773064E-2</v>
      </c>
      <c r="Q78" s="2">
        <f t="shared" si="11"/>
        <v>37485.01</v>
      </c>
    </row>
    <row r="79" spans="1:17" x14ac:dyDescent="0.2">
      <c r="A79" t="s">
        <v>245</v>
      </c>
      <c r="B79" t="s">
        <v>249</v>
      </c>
      <c r="C79" s="8">
        <v>53883.616000000002</v>
      </c>
      <c r="D79" s="8" t="s">
        <v>38</v>
      </c>
      <c r="E79">
        <f t="shared" si="7"/>
        <v>161.99682135001066</v>
      </c>
      <c r="F79">
        <f t="shared" si="8"/>
        <v>162</v>
      </c>
      <c r="G79">
        <f t="shared" si="9"/>
        <v>-2.7079999999841675E-2</v>
      </c>
      <c r="I79">
        <f t="shared" si="6"/>
        <v>-2.7079999999841675E-2</v>
      </c>
      <c r="O79">
        <f t="shared" ca="1" si="10"/>
        <v>-1.7327324499279796E-2</v>
      </c>
      <c r="Q79" s="2">
        <f t="shared" si="11"/>
        <v>38865.116000000002</v>
      </c>
    </row>
    <row r="80" spans="1:17" x14ac:dyDescent="0.2">
      <c r="A80" t="s">
        <v>245</v>
      </c>
      <c r="B80" t="s">
        <v>249</v>
      </c>
      <c r="C80" s="8">
        <v>53883.624000000003</v>
      </c>
      <c r="D80" s="8" t="s">
        <v>38</v>
      </c>
      <c r="E80">
        <f t="shared" si="7"/>
        <v>161.99776038988952</v>
      </c>
      <c r="F80">
        <f t="shared" si="8"/>
        <v>162</v>
      </c>
      <c r="G80">
        <f t="shared" si="9"/>
        <v>-1.9079999998211861E-2</v>
      </c>
      <c r="I80">
        <f t="shared" si="6"/>
        <v>-1.9079999998211861E-2</v>
      </c>
      <c r="O80">
        <f t="shared" ca="1" si="10"/>
        <v>-1.7327324499279796E-2</v>
      </c>
      <c r="Q80" s="2">
        <f t="shared" si="11"/>
        <v>38865.124000000003</v>
      </c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topLeftCell="A44" workbookViewId="0">
      <selection activeCell="A11" sqref="A11:D6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PZ 5.287 </v>
      </c>
      <c r="B11" s="3" t="str">
        <f t="shared" ref="B11:B42" si="1">IF(H11=INT(H11),"I","II")</f>
        <v>I</v>
      </c>
      <c r="C11" s="8">
        <f t="shared" ref="C11:C42" si="2">1*G11</f>
        <v>16977.97</v>
      </c>
      <c r="D11" s="10" t="str">
        <f t="shared" ref="D11:D42" si="3">VLOOKUP(F11,I$1:J$5,2,FALSE)</f>
        <v>vis</v>
      </c>
      <c r="E11" s="46">
        <f>VLOOKUP(C11,Active!C$21:E$973,3,FALSE)</f>
        <v>-4169.9873464376351</v>
      </c>
      <c r="F11" s="3" t="s">
        <v>47</v>
      </c>
      <c r="G11" s="10" t="str">
        <f t="shared" ref="G11:G42" si="4">MID(I11,3,LEN(I11)-3)</f>
        <v>16977.97</v>
      </c>
      <c r="H11" s="8">
        <f t="shared" ref="H11:H42" si="5">1*K11</f>
        <v>-1382</v>
      </c>
      <c r="I11" s="47" t="s">
        <v>53</v>
      </c>
      <c r="J11" s="48" t="s">
        <v>54</v>
      </c>
      <c r="K11" s="47">
        <v>-1382</v>
      </c>
      <c r="L11" s="47" t="s">
        <v>55</v>
      </c>
      <c r="M11" s="48" t="s">
        <v>48</v>
      </c>
      <c r="N11" s="48"/>
      <c r="O11" s="49" t="s">
        <v>56</v>
      </c>
      <c r="P11" s="49" t="s">
        <v>57</v>
      </c>
    </row>
    <row r="12" spans="1:16" ht="12.75" customHeight="1" thickBot="1" x14ac:dyDescent="0.25">
      <c r="A12" s="8" t="str">
        <f t="shared" si="0"/>
        <v> MN 81.464 </v>
      </c>
      <c r="B12" s="3" t="str">
        <f t="shared" si="1"/>
        <v>I</v>
      </c>
      <c r="C12" s="8">
        <f t="shared" si="2"/>
        <v>22464.71</v>
      </c>
      <c r="D12" s="10" t="str">
        <f t="shared" si="3"/>
        <v>vis</v>
      </c>
      <c r="E12" s="46">
        <f>VLOOKUP(C12,Active!C$21:E$973,3,FALSE)</f>
        <v>-3525.9538884467579</v>
      </c>
      <c r="F12" s="3" t="s">
        <v>47</v>
      </c>
      <c r="G12" s="10" t="str">
        <f t="shared" si="4"/>
        <v>22464.71</v>
      </c>
      <c r="H12" s="8">
        <f t="shared" si="5"/>
        <v>-738</v>
      </c>
      <c r="I12" s="47" t="s">
        <v>58</v>
      </c>
      <c r="J12" s="48" t="s">
        <v>59</v>
      </c>
      <c r="K12" s="47">
        <v>-738</v>
      </c>
      <c r="L12" s="47" t="s">
        <v>60</v>
      </c>
      <c r="M12" s="48" t="s">
        <v>48</v>
      </c>
      <c r="N12" s="48"/>
      <c r="O12" s="49" t="s">
        <v>61</v>
      </c>
      <c r="P12" s="49" t="s">
        <v>62</v>
      </c>
    </row>
    <row r="13" spans="1:16" ht="12.75" customHeight="1" thickBot="1" x14ac:dyDescent="0.25">
      <c r="A13" s="8" t="str">
        <f t="shared" si="0"/>
        <v> AJ 79.84 </v>
      </c>
      <c r="B13" s="3" t="str">
        <f t="shared" si="1"/>
        <v>I</v>
      </c>
      <c r="C13" s="8">
        <f t="shared" si="2"/>
        <v>23452.61</v>
      </c>
      <c r="D13" s="10" t="str">
        <f t="shared" si="3"/>
        <v>vis</v>
      </c>
      <c r="E13" s="46">
        <f>VLOOKUP(C13,Active!C$21:E$973,3,FALSE)</f>
        <v>-3409.9942014287494</v>
      </c>
      <c r="F13" s="3" t="s">
        <v>47</v>
      </c>
      <c r="G13" s="10" t="str">
        <f t="shared" si="4"/>
        <v>23452.61</v>
      </c>
      <c r="H13" s="8">
        <f t="shared" si="5"/>
        <v>-622</v>
      </c>
      <c r="I13" s="47" t="s">
        <v>63</v>
      </c>
      <c r="J13" s="48" t="s">
        <v>64</v>
      </c>
      <c r="K13" s="47">
        <v>-622</v>
      </c>
      <c r="L13" s="47" t="s">
        <v>65</v>
      </c>
      <c r="M13" s="48" t="s">
        <v>48</v>
      </c>
      <c r="N13" s="48"/>
      <c r="O13" s="49" t="s">
        <v>66</v>
      </c>
      <c r="P13" s="49" t="s">
        <v>67</v>
      </c>
    </row>
    <row r="14" spans="1:16" ht="12.75" customHeight="1" thickBot="1" x14ac:dyDescent="0.25">
      <c r="A14" s="8" t="str">
        <f t="shared" si="0"/>
        <v> PZ 3.151 </v>
      </c>
      <c r="B14" s="3" t="str">
        <f t="shared" si="1"/>
        <v>I</v>
      </c>
      <c r="C14" s="8">
        <f t="shared" si="2"/>
        <v>24236.42</v>
      </c>
      <c r="D14" s="10" t="str">
        <f t="shared" si="3"/>
        <v>vis</v>
      </c>
      <c r="E14" s="46">
        <f>VLOOKUP(C14,Active!C$21:E$973,3,FALSE)</f>
        <v>-3317.9905955156155</v>
      </c>
      <c r="F14" s="3" t="s">
        <v>47</v>
      </c>
      <c r="G14" s="10" t="str">
        <f t="shared" si="4"/>
        <v>24236.42</v>
      </c>
      <c r="H14" s="8">
        <f t="shared" si="5"/>
        <v>-530</v>
      </c>
      <c r="I14" s="47" t="s">
        <v>68</v>
      </c>
      <c r="J14" s="48" t="s">
        <v>69</v>
      </c>
      <c r="K14" s="47">
        <v>-530</v>
      </c>
      <c r="L14" s="47" t="s">
        <v>70</v>
      </c>
      <c r="M14" s="48" t="s">
        <v>71</v>
      </c>
      <c r="N14" s="48"/>
      <c r="O14" s="49" t="s">
        <v>72</v>
      </c>
      <c r="P14" s="49" t="s">
        <v>73</v>
      </c>
    </row>
    <row r="15" spans="1:16" ht="12.75" customHeight="1" thickBot="1" x14ac:dyDescent="0.25">
      <c r="A15" s="8" t="str">
        <f t="shared" si="0"/>
        <v> PSMO 12.127 </v>
      </c>
      <c r="B15" s="3" t="str">
        <f t="shared" si="1"/>
        <v>I</v>
      </c>
      <c r="C15" s="8">
        <f t="shared" si="2"/>
        <v>26076.62</v>
      </c>
      <c r="D15" s="10" t="str">
        <f t="shared" si="3"/>
        <v>vis</v>
      </c>
      <c r="E15" s="46">
        <f>VLOOKUP(C15,Active!C$21:E$973,3,FALSE)</f>
        <v>-3101.9879474231575</v>
      </c>
      <c r="F15" s="3" t="s">
        <v>47</v>
      </c>
      <c r="G15" s="10" t="str">
        <f t="shared" si="4"/>
        <v>26076.62</v>
      </c>
      <c r="H15" s="8">
        <f t="shared" si="5"/>
        <v>-314</v>
      </c>
      <c r="I15" s="47" t="s">
        <v>74</v>
      </c>
      <c r="J15" s="48" t="s">
        <v>75</v>
      </c>
      <c r="K15" s="47">
        <v>-314</v>
      </c>
      <c r="L15" s="47" t="s">
        <v>76</v>
      </c>
      <c r="M15" s="48" t="s">
        <v>71</v>
      </c>
      <c r="N15" s="48"/>
      <c r="O15" s="49" t="s">
        <v>77</v>
      </c>
      <c r="P15" s="49" t="s">
        <v>78</v>
      </c>
    </row>
    <row r="16" spans="1:16" ht="12.75" customHeight="1" thickBot="1" x14ac:dyDescent="0.25">
      <c r="A16" s="8" t="str">
        <f t="shared" si="0"/>
        <v> AN 258.277 </v>
      </c>
      <c r="B16" s="3" t="str">
        <f t="shared" si="1"/>
        <v>I</v>
      </c>
      <c r="C16" s="8">
        <f t="shared" si="2"/>
        <v>27542.18</v>
      </c>
      <c r="D16" s="10" t="str">
        <f t="shared" si="3"/>
        <v>vis</v>
      </c>
      <c r="E16" s="46">
        <f>VLOOKUP(C16,Active!C$21:E$973,3,FALSE)</f>
        <v>-2929.9605368490988</v>
      </c>
      <c r="F16" s="3" t="s">
        <v>47</v>
      </c>
      <c r="G16" s="10" t="str">
        <f t="shared" si="4"/>
        <v>27542.18</v>
      </c>
      <c r="H16" s="8">
        <f t="shared" si="5"/>
        <v>-142</v>
      </c>
      <c r="I16" s="47" t="s">
        <v>79</v>
      </c>
      <c r="J16" s="48" t="s">
        <v>80</v>
      </c>
      <c r="K16" s="47">
        <v>-142</v>
      </c>
      <c r="L16" s="47" t="s">
        <v>81</v>
      </c>
      <c r="M16" s="48" t="s">
        <v>71</v>
      </c>
      <c r="N16" s="48"/>
      <c r="O16" s="49" t="s">
        <v>82</v>
      </c>
      <c r="P16" s="49" t="s">
        <v>83</v>
      </c>
    </row>
    <row r="17" spans="1:16" ht="12.75" customHeight="1" thickBot="1" x14ac:dyDescent="0.25">
      <c r="A17" s="8" t="str">
        <f t="shared" si="0"/>
        <v> CTAD 1 </v>
      </c>
      <c r="B17" s="3" t="str">
        <f t="shared" si="1"/>
        <v>I</v>
      </c>
      <c r="C17" s="8">
        <f t="shared" si="2"/>
        <v>27627.07</v>
      </c>
      <c r="D17" s="10" t="str">
        <f t="shared" si="3"/>
        <v>vis</v>
      </c>
      <c r="E17" s="46">
        <f>VLOOKUP(C17,Active!C$21:E$973,3,FALSE)</f>
        <v>-2919.9961499364977</v>
      </c>
      <c r="F17" s="3" t="s">
        <v>47</v>
      </c>
      <c r="G17" s="10" t="str">
        <f t="shared" si="4"/>
        <v>27627.07</v>
      </c>
      <c r="H17" s="8">
        <f t="shared" si="5"/>
        <v>-132</v>
      </c>
      <c r="I17" s="47" t="s">
        <v>84</v>
      </c>
      <c r="J17" s="48" t="s">
        <v>85</v>
      </c>
      <c r="K17" s="47">
        <v>-132</v>
      </c>
      <c r="L17" s="47" t="s">
        <v>86</v>
      </c>
      <c r="M17" s="48" t="s">
        <v>71</v>
      </c>
      <c r="N17" s="48"/>
      <c r="O17" s="49" t="s">
        <v>72</v>
      </c>
      <c r="P17" s="49" t="s">
        <v>87</v>
      </c>
    </row>
    <row r="18" spans="1:16" ht="12.75" customHeight="1" thickBot="1" x14ac:dyDescent="0.25">
      <c r="A18" s="8" t="str">
        <f t="shared" si="0"/>
        <v> AN 271.22 </v>
      </c>
      <c r="B18" s="3" t="str">
        <f t="shared" si="1"/>
        <v>II</v>
      </c>
      <c r="C18" s="8">
        <f t="shared" si="2"/>
        <v>27691.31</v>
      </c>
      <c r="D18" s="10" t="str">
        <f t="shared" si="3"/>
        <v>vis</v>
      </c>
      <c r="E18" s="46">
        <f>VLOOKUP(C18,Active!C$21:E$973,3,FALSE)</f>
        <v>-2912.4556597107289</v>
      </c>
      <c r="F18" s="3" t="s">
        <v>47</v>
      </c>
      <c r="G18" s="10" t="str">
        <f t="shared" si="4"/>
        <v>27691.31</v>
      </c>
      <c r="H18" s="8">
        <f t="shared" si="5"/>
        <v>-124.5</v>
      </c>
      <c r="I18" s="47" t="s">
        <v>88</v>
      </c>
      <c r="J18" s="48" t="s">
        <v>89</v>
      </c>
      <c r="K18" s="47">
        <v>-124.5</v>
      </c>
      <c r="L18" s="47" t="s">
        <v>90</v>
      </c>
      <c r="M18" s="48" t="s">
        <v>91</v>
      </c>
      <c r="N18" s="48"/>
      <c r="O18" s="49" t="s">
        <v>92</v>
      </c>
      <c r="P18" s="49" t="s">
        <v>93</v>
      </c>
    </row>
    <row r="19" spans="1:16" ht="12.75" customHeight="1" thickBot="1" x14ac:dyDescent="0.25">
      <c r="A19" s="8" t="str">
        <f t="shared" si="0"/>
        <v> AN 271.22 </v>
      </c>
      <c r="B19" s="3" t="str">
        <f t="shared" si="1"/>
        <v>I</v>
      </c>
      <c r="C19" s="8">
        <f t="shared" si="2"/>
        <v>27695.31</v>
      </c>
      <c r="D19" s="10" t="str">
        <f t="shared" si="3"/>
        <v>vis</v>
      </c>
      <c r="E19" s="46">
        <f>VLOOKUP(C19,Active!C$21:E$973,3,FALSE)</f>
        <v>-2911.9861397713908</v>
      </c>
      <c r="F19" s="3" t="s">
        <v>47</v>
      </c>
      <c r="G19" s="10" t="str">
        <f t="shared" si="4"/>
        <v>27695.31</v>
      </c>
      <c r="H19" s="8">
        <f t="shared" si="5"/>
        <v>-124</v>
      </c>
      <c r="I19" s="47" t="s">
        <v>94</v>
      </c>
      <c r="J19" s="48" t="s">
        <v>95</v>
      </c>
      <c r="K19" s="47">
        <v>-124</v>
      </c>
      <c r="L19" s="47" t="s">
        <v>96</v>
      </c>
      <c r="M19" s="48" t="s">
        <v>91</v>
      </c>
      <c r="N19" s="48"/>
      <c r="O19" s="49" t="s">
        <v>92</v>
      </c>
      <c r="P19" s="49" t="s">
        <v>93</v>
      </c>
    </row>
    <row r="20" spans="1:16" ht="12.75" customHeight="1" thickBot="1" x14ac:dyDescent="0.25">
      <c r="A20" s="8" t="str">
        <f t="shared" si="0"/>
        <v> AN 271.22 </v>
      </c>
      <c r="B20" s="3" t="str">
        <f t="shared" si="1"/>
        <v>II</v>
      </c>
      <c r="C20" s="8">
        <f t="shared" si="2"/>
        <v>28005.37</v>
      </c>
      <c r="D20" s="10" t="str">
        <f t="shared" si="3"/>
        <v>vis</v>
      </c>
      <c r="E20" s="46">
        <f>VLOOKUP(C20,Active!C$21:E$973,3,FALSE)</f>
        <v>-2875.5913016736044</v>
      </c>
      <c r="F20" s="3" t="s">
        <v>47</v>
      </c>
      <c r="G20" s="10" t="str">
        <f t="shared" si="4"/>
        <v>28005.37</v>
      </c>
      <c r="H20" s="8">
        <f t="shared" si="5"/>
        <v>-87.5</v>
      </c>
      <c r="I20" s="47" t="s">
        <v>97</v>
      </c>
      <c r="J20" s="48" t="s">
        <v>98</v>
      </c>
      <c r="K20" s="47">
        <v>-87.5</v>
      </c>
      <c r="L20" s="47" t="s">
        <v>99</v>
      </c>
      <c r="M20" s="48" t="s">
        <v>91</v>
      </c>
      <c r="N20" s="48"/>
      <c r="O20" s="49" t="s">
        <v>92</v>
      </c>
      <c r="P20" s="49" t="s">
        <v>93</v>
      </c>
    </row>
    <row r="21" spans="1:16" ht="12.75" customHeight="1" thickBot="1" x14ac:dyDescent="0.25">
      <c r="A21" s="8" t="str">
        <f t="shared" si="0"/>
        <v> AN 271.22 </v>
      </c>
      <c r="B21" s="3" t="str">
        <f t="shared" si="1"/>
        <v>I</v>
      </c>
      <c r="C21" s="8">
        <f t="shared" si="2"/>
        <v>28427.65</v>
      </c>
      <c r="D21" s="10" t="str">
        <f t="shared" si="3"/>
        <v>vis</v>
      </c>
      <c r="E21" s="46">
        <f>VLOOKUP(C21,Active!C$21:E$973,3,FALSE)</f>
        <v>-2826.0240816776886</v>
      </c>
      <c r="F21" s="3" t="s">
        <v>47</v>
      </c>
      <c r="G21" s="10" t="str">
        <f t="shared" si="4"/>
        <v>28427.65</v>
      </c>
      <c r="H21" s="8">
        <f t="shared" si="5"/>
        <v>-38</v>
      </c>
      <c r="I21" s="47" t="s">
        <v>100</v>
      </c>
      <c r="J21" s="48" t="s">
        <v>101</v>
      </c>
      <c r="K21" s="47">
        <v>-38</v>
      </c>
      <c r="L21" s="47" t="s">
        <v>102</v>
      </c>
      <c r="M21" s="48" t="s">
        <v>91</v>
      </c>
      <c r="N21" s="48"/>
      <c r="O21" s="49" t="s">
        <v>92</v>
      </c>
      <c r="P21" s="49" t="s">
        <v>93</v>
      </c>
    </row>
    <row r="22" spans="1:16" ht="12.75" customHeight="1" thickBot="1" x14ac:dyDescent="0.25">
      <c r="A22" s="8" t="str">
        <f t="shared" si="0"/>
        <v> AN 273.158 </v>
      </c>
      <c r="B22" s="3" t="str">
        <f t="shared" si="1"/>
        <v>I</v>
      </c>
      <c r="C22" s="8">
        <f t="shared" si="2"/>
        <v>28649.54</v>
      </c>
      <c r="D22" s="10" t="str">
        <f t="shared" si="3"/>
        <v>vis</v>
      </c>
      <c r="E22" s="46">
        <f>VLOOKUP(C22,Active!C$21:E$973,3,FALSE)</f>
        <v>-2799.9786368427604</v>
      </c>
      <c r="F22" s="3" t="s">
        <v>47</v>
      </c>
      <c r="G22" s="10" t="str">
        <f t="shared" si="4"/>
        <v>28649.54</v>
      </c>
      <c r="H22" s="8">
        <f t="shared" si="5"/>
        <v>-12</v>
      </c>
      <c r="I22" s="47" t="s">
        <v>103</v>
      </c>
      <c r="J22" s="48" t="s">
        <v>104</v>
      </c>
      <c r="K22" s="47">
        <v>-12</v>
      </c>
      <c r="L22" s="47" t="s">
        <v>105</v>
      </c>
      <c r="M22" s="48" t="s">
        <v>71</v>
      </c>
      <c r="N22" s="48"/>
      <c r="O22" s="49" t="s">
        <v>82</v>
      </c>
      <c r="P22" s="49" t="s">
        <v>106</v>
      </c>
    </row>
    <row r="23" spans="1:16" ht="12.75" customHeight="1" thickBot="1" x14ac:dyDescent="0.25">
      <c r="A23" s="8" t="str">
        <f t="shared" si="0"/>
        <v> PZ 5.287 </v>
      </c>
      <c r="B23" s="3" t="str">
        <f t="shared" si="1"/>
        <v>I</v>
      </c>
      <c r="C23" s="8">
        <f t="shared" si="2"/>
        <v>28751.73</v>
      </c>
      <c r="D23" s="10" t="str">
        <f t="shared" si="3"/>
        <v>vis</v>
      </c>
      <c r="E23" s="46">
        <f>VLOOKUP(C23,Active!C$21:E$973,3,FALSE)</f>
        <v>-2787.9835761925224</v>
      </c>
      <c r="F23" s="3" t="s">
        <v>47</v>
      </c>
      <c r="G23" s="10" t="str">
        <f t="shared" si="4"/>
        <v>28751.73</v>
      </c>
      <c r="H23" s="8">
        <f t="shared" si="5"/>
        <v>0</v>
      </c>
      <c r="I23" s="47" t="s">
        <v>107</v>
      </c>
      <c r="J23" s="48" t="s">
        <v>108</v>
      </c>
      <c r="K23" s="47">
        <v>0</v>
      </c>
      <c r="L23" s="47" t="s">
        <v>109</v>
      </c>
      <c r="M23" s="48" t="s">
        <v>48</v>
      </c>
      <c r="N23" s="48"/>
      <c r="O23" s="49" t="s">
        <v>56</v>
      </c>
      <c r="P23" s="49" t="s">
        <v>57</v>
      </c>
    </row>
    <row r="24" spans="1:16" ht="12.75" customHeight="1" thickBot="1" x14ac:dyDescent="0.25">
      <c r="A24" s="8" t="str">
        <f t="shared" si="0"/>
        <v> AN 271.22 </v>
      </c>
      <c r="B24" s="3" t="str">
        <f t="shared" si="1"/>
        <v>I</v>
      </c>
      <c r="C24" s="8">
        <f t="shared" si="2"/>
        <v>28922.240000000002</v>
      </c>
      <c r="D24" s="10" t="str">
        <f t="shared" si="3"/>
        <v>vis</v>
      </c>
      <c r="E24" s="46">
        <f>VLOOKUP(C24,Active!C$21:E$973,3,FALSE)</f>
        <v>-2767.9691149783903</v>
      </c>
      <c r="F24" s="3" t="s">
        <v>47</v>
      </c>
      <c r="G24" s="10" t="str">
        <f t="shared" si="4"/>
        <v>28922.24</v>
      </c>
      <c r="H24" s="8">
        <f t="shared" si="5"/>
        <v>20</v>
      </c>
      <c r="I24" s="47" t="s">
        <v>110</v>
      </c>
      <c r="J24" s="48" t="s">
        <v>111</v>
      </c>
      <c r="K24" s="47">
        <v>20</v>
      </c>
      <c r="L24" s="47" t="s">
        <v>112</v>
      </c>
      <c r="M24" s="48" t="s">
        <v>91</v>
      </c>
      <c r="N24" s="48"/>
      <c r="O24" s="49" t="s">
        <v>92</v>
      </c>
      <c r="P24" s="49" t="s">
        <v>93</v>
      </c>
    </row>
    <row r="25" spans="1:16" ht="12.75" customHeight="1" thickBot="1" x14ac:dyDescent="0.25">
      <c r="A25" s="8" t="str">
        <f t="shared" si="0"/>
        <v> AN 271.22 </v>
      </c>
      <c r="B25" s="3" t="str">
        <f t="shared" si="1"/>
        <v>I</v>
      </c>
      <c r="C25" s="8">
        <f t="shared" si="2"/>
        <v>28930.29</v>
      </c>
      <c r="D25" s="10" t="str">
        <f t="shared" si="3"/>
        <v>vis</v>
      </c>
      <c r="E25" s="46">
        <f>VLOOKUP(C25,Active!C$21:E$973,3,FALSE)</f>
        <v>-2767.0242061004728</v>
      </c>
      <c r="F25" s="3" t="s">
        <v>47</v>
      </c>
      <c r="G25" s="10" t="str">
        <f t="shared" si="4"/>
        <v>28930.29</v>
      </c>
      <c r="H25" s="8">
        <f t="shared" si="5"/>
        <v>21</v>
      </c>
      <c r="I25" s="47" t="s">
        <v>113</v>
      </c>
      <c r="J25" s="48" t="s">
        <v>114</v>
      </c>
      <c r="K25" s="47">
        <v>21</v>
      </c>
      <c r="L25" s="47" t="s">
        <v>102</v>
      </c>
      <c r="M25" s="48" t="s">
        <v>91</v>
      </c>
      <c r="N25" s="48"/>
      <c r="O25" s="49" t="s">
        <v>92</v>
      </c>
      <c r="P25" s="49" t="s">
        <v>93</v>
      </c>
    </row>
    <row r="26" spans="1:16" ht="12.75" customHeight="1" thickBot="1" x14ac:dyDescent="0.25">
      <c r="A26" s="8" t="str">
        <f t="shared" si="0"/>
        <v> AN 271.22 </v>
      </c>
      <c r="B26" s="3" t="str">
        <f t="shared" si="1"/>
        <v>I</v>
      </c>
      <c r="C26" s="8">
        <f t="shared" si="2"/>
        <v>29050.41</v>
      </c>
      <c r="D26" s="10" t="str">
        <f t="shared" si="3"/>
        <v>vis</v>
      </c>
      <c r="E26" s="46">
        <f>VLOOKUP(C26,Active!C$21:E$973,3,FALSE)</f>
        <v>-2752.9245223221519</v>
      </c>
      <c r="F26" s="3" t="s">
        <v>47</v>
      </c>
      <c r="G26" s="10" t="str">
        <f t="shared" si="4"/>
        <v>29050.41</v>
      </c>
      <c r="H26" s="8">
        <f t="shared" si="5"/>
        <v>35</v>
      </c>
      <c r="I26" s="47" t="s">
        <v>115</v>
      </c>
      <c r="J26" s="48" t="s">
        <v>116</v>
      </c>
      <c r="K26" s="47">
        <v>35</v>
      </c>
      <c r="L26" s="47" t="s">
        <v>117</v>
      </c>
      <c r="M26" s="48" t="s">
        <v>91</v>
      </c>
      <c r="N26" s="48"/>
      <c r="O26" s="49" t="s">
        <v>92</v>
      </c>
      <c r="P26" s="49" t="s">
        <v>93</v>
      </c>
    </row>
    <row r="27" spans="1:16" ht="12.75" customHeight="1" thickBot="1" x14ac:dyDescent="0.25">
      <c r="A27" s="8" t="str">
        <f t="shared" si="0"/>
        <v> AN 271.22 </v>
      </c>
      <c r="B27" s="3" t="str">
        <f t="shared" si="1"/>
        <v>I</v>
      </c>
      <c r="C27" s="8">
        <f t="shared" si="2"/>
        <v>29100.35</v>
      </c>
      <c r="D27" s="10" t="str">
        <f t="shared" si="3"/>
        <v>vis</v>
      </c>
      <c r="E27" s="46">
        <f>VLOOKUP(C27,Active!C$21:E$973,3,FALSE)</f>
        <v>-2747.062565879517</v>
      </c>
      <c r="F27" s="3" t="s">
        <v>47</v>
      </c>
      <c r="G27" s="10" t="str">
        <f t="shared" si="4"/>
        <v>29100.35</v>
      </c>
      <c r="H27" s="8">
        <f t="shared" si="5"/>
        <v>41</v>
      </c>
      <c r="I27" s="47" t="s">
        <v>118</v>
      </c>
      <c r="J27" s="48" t="s">
        <v>119</v>
      </c>
      <c r="K27" s="47">
        <v>41</v>
      </c>
      <c r="L27" s="47" t="s">
        <v>120</v>
      </c>
      <c r="M27" s="48" t="s">
        <v>91</v>
      </c>
      <c r="N27" s="48"/>
      <c r="O27" s="49" t="s">
        <v>92</v>
      </c>
      <c r="P27" s="49" t="s">
        <v>93</v>
      </c>
    </row>
    <row r="28" spans="1:16" ht="12.75" customHeight="1" thickBot="1" x14ac:dyDescent="0.25">
      <c r="A28" s="8" t="str">
        <f t="shared" si="0"/>
        <v> AN 271.22 </v>
      </c>
      <c r="B28" s="3" t="str">
        <f t="shared" si="1"/>
        <v>I</v>
      </c>
      <c r="C28" s="8">
        <f t="shared" si="2"/>
        <v>29100.39</v>
      </c>
      <c r="D28" s="10" t="str">
        <f t="shared" si="3"/>
        <v>vis</v>
      </c>
      <c r="E28" s="46">
        <f>VLOOKUP(C28,Active!C$21:E$973,3,FALSE)</f>
        <v>-2747.0578706801234</v>
      </c>
      <c r="F28" s="3" t="s">
        <v>47</v>
      </c>
      <c r="G28" s="10" t="str">
        <f t="shared" si="4"/>
        <v>29100.39</v>
      </c>
      <c r="H28" s="8">
        <f t="shared" si="5"/>
        <v>41</v>
      </c>
      <c r="I28" s="47" t="s">
        <v>121</v>
      </c>
      <c r="J28" s="48" t="s">
        <v>122</v>
      </c>
      <c r="K28" s="47">
        <v>41</v>
      </c>
      <c r="L28" s="47" t="s">
        <v>123</v>
      </c>
      <c r="M28" s="48" t="s">
        <v>91</v>
      </c>
      <c r="N28" s="48"/>
      <c r="O28" s="49" t="s">
        <v>92</v>
      </c>
      <c r="P28" s="49" t="s">
        <v>93</v>
      </c>
    </row>
    <row r="29" spans="1:16" ht="12.75" customHeight="1" thickBot="1" x14ac:dyDescent="0.25">
      <c r="A29" s="8" t="str">
        <f t="shared" si="0"/>
        <v> AN 271.22 </v>
      </c>
      <c r="B29" s="3" t="str">
        <f t="shared" si="1"/>
        <v>I</v>
      </c>
      <c r="C29" s="8">
        <f t="shared" si="2"/>
        <v>29109.41</v>
      </c>
      <c r="D29" s="10" t="str">
        <f t="shared" si="3"/>
        <v>vis</v>
      </c>
      <c r="E29" s="46">
        <f>VLOOKUP(C29,Active!C$21:E$973,3,FALSE)</f>
        <v>-2745.9991032169164</v>
      </c>
      <c r="F29" s="3" t="s">
        <v>47</v>
      </c>
      <c r="G29" s="10" t="str">
        <f t="shared" si="4"/>
        <v>29109.41</v>
      </c>
      <c r="H29" s="8">
        <f t="shared" si="5"/>
        <v>42</v>
      </c>
      <c r="I29" s="47" t="s">
        <v>124</v>
      </c>
      <c r="J29" s="48" t="s">
        <v>125</v>
      </c>
      <c r="K29" s="47">
        <v>42</v>
      </c>
      <c r="L29" s="47" t="s">
        <v>126</v>
      </c>
      <c r="M29" s="48" t="s">
        <v>91</v>
      </c>
      <c r="N29" s="48"/>
      <c r="O29" s="49" t="s">
        <v>92</v>
      </c>
      <c r="P29" s="49" t="s">
        <v>93</v>
      </c>
    </row>
    <row r="30" spans="1:16" ht="12.75" customHeight="1" thickBot="1" x14ac:dyDescent="0.25">
      <c r="A30" s="8" t="str">
        <f t="shared" si="0"/>
        <v> AN 271.22 </v>
      </c>
      <c r="B30" s="3" t="str">
        <f t="shared" si="1"/>
        <v>II</v>
      </c>
      <c r="C30" s="8">
        <f t="shared" si="2"/>
        <v>29190.28</v>
      </c>
      <c r="D30" s="10" t="str">
        <f t="shared" si="3"/>
        <v>vis</v>
      </c>
      <c r="E30" s="46">
        <f>VLOOKUP(C30,Active!C$21:E$973,3,FALSE)</f>
        <v>-2736.5065838433497</v>
      </c>
      <c r="F30" s="3" t="s">
        <v>47</v>
      </c>
      <c r="G30" s="10" t="str">
        <f t="shared" si="4"/>
        <v>29190.28</v>
      </c>
      <c r="H30" s="8">
        <f t="shared" si="5"/>
        <v>51.5</v>
      </c>
      <c r="I30" s="47" t="s">
        <v>127</v>
      </c>
      <c r="J30" s="48" t="s">
        <v>128</v>
      </c>
      <c r="K30" s="47">
        <v>51.5</v>
      </c>
      <c r="L30" s="47" t="s">
        <v>129</v>
      </c>
      <c r="M30" s="48" t="s">
        <v>91</v>
      </c>
      <c r="N30" s="48"/>
      <c r="O30" s="49" t="s">
        <v>92</v>
      </c>
      <c r="P30" s="49" t="s">
        <v>93</v>
      </c>
    </row>
    <row r="31" spans="1:16" ht="12.75" customHeight="1" thickBot="1" x14ac:dyDescent="0.25">
      <c r="A31" s="8" t="str">
        <f t="shared" si="0"/>
        <v> AN 271.22 </v>
      </c>
      <c r="B31" s="3" t="str">
        <f t="shared" si="1"/>
        <v>I</v>
      </c>
      <c r="C31" s="8">
        <f t="shared" si="2"/>
        <v>29202.44</v>
      </c>
      <c r="D31" s="10" t="str">
        <f t="shared" si="3"/>
        <v>vis</v>
      </c>
      <c r="E31" s="46">
        <f>VLOOKUP(C31,Active!C$21:E$973,3,FALSE)</f>
        <v>-2735.0792432277622</v>
      </c>
      <c r="F31" s="3" t="s">
        <v>47</v>
      </c>
      <c r="G31" s="10" t="str">
        <f t="shared" si="4"/>
        <v>29202.44</v>
      </c>
      <c r="H31" s="8">
        <f t="shared" si="5"/>
        <v>53</v>
      </c>
      <c r="I31" s="47" t="s">
        <v>130</v>
      </c>
      <c r="J31" s="48" t="s">
        <v>131</v>
      </c>
      <c r="K31" s="47">
        <v>53</v>
      </c>
      <c r="L31" s="47" t="s">
        <v>132</v>
      </c>
      <c r="M31" s="48" t="s">
        <v>91</v>
      </c>
      <c r="N31" s="48"/>
      <c r="O31" s="49" t="s">
        <v>92</v>
      </c>
      <c r="P31" s="49" t="s">
        <v>93</v>
      </c>
    </row>
    <row r="32" spans="1:16" ht="12.75" customHeight="1" thickBot="1" x14ac:dyDescent="0.25">
      <c r="A32" s="8" t="str">
        <f t="shared" si="0"/>
        <v> AN 271.22 </v>
      </c>
      <c r="B32" s="3" t="str">
        <f t="shared" si="1"/>
        <v>I</v>
      </c>
      <c r="C32" s="8">
        <f t="shared" si="2"/>
        <v>29202.46</v>
      </c>
      <c r="D32" s="10" t="str">
        <f t="shared" si="3"/>
        <v>vis</v>
      </c>
      <c r="E32" s="46">
        <f>VLOOKUP(C32,Active!C$21:E$973,3,FALSE)</f>
        <v>-2735.0768956280654</v>
      </c>
      <c r="F32" s="3" t="s">
        <v>47</v>
      </c>
      <c r="G32" s="10" t="str">
        <f t="shared" si="4"/>
        <v>29202.46</v>
      </c>
      <c r="H32" s="8">
        <f t="shared" si="5"/>
        <v>53</v>
      </c>
      <c r="I32" s="47" t="s">
        <v>133</v>
      </c>
      <c r="J32" s="48" t="s">
        <v>134</v>
      </c>
      <c r="K32" s="47">
        <v>53</v>
      </c>
      <c r="L32" s="47" t="s">
        <v>135</v>
      </c>
      <c r="M32" s="48" t="s">
        <v>91</v>
      </c>
      <c r="N32" s="48"/>
      <c r="O32" s="49" t="s">
        <v>92</v>
      </c>
      <c r="P32" s="49" t="s">
        <v>93</v>
      </c>
    </row>
    <row r="33" spans="1:16" ht="12.75" customHeight="1" thickBot="1" x14ac:dyDescent="0.25">
      <c r="A33" s="8" t="str">
        <f t="shared" si="0"/>
        <v> AN 271.22 </v>
      </c>
      <c r="B33" s="3" t="str">
        <f t="shared" si="1"/>
        <v>II</v>
      </c>
      <c r="C33" s="8">
        <f t="shared" si="2"/>
        <v>29463.37</v>
      </c>
      <c r="D33" s="10" t="str">
        <f t="shared" si="3"/>
        <v>vis</v>
      </c>
      <c r="E33" s="46">
        <f>VLOOKUP(C33,Active!C$21:E$973,3,FALSE)</f>
        <v>-2704.4512837848947</v>
      </c>
      <c r="F33" s="3" t="s">
        <v>47</v>
      </c>
      <c r="G33" s="10" t="str">
        <f t="shared" si="4"/>
        <v>29463.37</v>
      </c>
      <c r="H33" s="8">
        <f t="shared" si="5"/>
        <v>83.5</v>
      </c>
      <c r="I33" s="47" t="s">
        <v>136</v>
      </c>
      <c r="J33" s="48" t="s">
        <v>137</v>
      </c>
      <c r="K33" s="47">
        <v>83.5</v>
      </c>
      <c r="L33" s="47" t="s">
        <v>138</v>
      </c>
      <c r="M33" s="48" t="s">
        <v>91</v>
      </c>
      <c r="N33" s="48"/>
      <c r="O33" s="49" t="s">
        <v>92</v>
      </c>
      <c r="P33" s="49" t="s">
        <v>93</v>
      </c>
    </row>
    <row r="34" spans="1:16" ht="12.75" customHeight="1" thickBot="1" x14ac:dyDescent="0.25">
      <c r="A34" s="8" t="str">
        <f t="shared" si="0"/>
        <v> AN 271.22 </v>
      </c>
      <c r="B34" s="3" t="str">
        <f t="shared" si="1"/>
        <v>II</v>
      </c>
      <c r="C34" s="8">
        <f t="shared" si="2"/>
        <v>29463.38</v>
      </c>
      <c r="D34" s="10" t="str">
        <f t="shared" si="3"/>
        <v>vis</v>
      </c>
      <c r="E34" s="46">
        <f>VLOOKUP(C34,Active!C$21:E$973,3,FALSE)</f>
        <v>-2704.4501099850459</v>
      </c>
      <c r="F34" s="3" t="s">
        <v>47</v>
      </c>
      <c r="G34" s="10" t="str">
        <f t="shared" si="4"/>
        <v>29463.38</v>
      </c>
      <c r="H34" s="8">
        <f t="shared" si="5"/>
        <v>83.5</v>
      </c>
      <c r="I34" s="47" t="s">
        <v>139</v>
      </c>
      <c r="J34" s="48" t="s">
        <v>140</v>
      </c>
      <c r="K34" s="47">
        <v>83.5</v>
      </c>
      <c r="L34" s="47" t="s">
        <v>141</v>
      </c>
      <c r="M34" s="48" t="s">
        <v>91</v>
      </c>
      <c r="N34" s="48"/>
      <c r="O34" s="49" t="s">
        <v>92</v>
      </c>
      <c r="P34" s="49" t="s">
        <v>93</v>
      </c>
    </row>
    <row r="35" spans="1:16" ht="12.75" customHeight="1" thickBot="1" x14ac:dyDescent="0.25">
      <c r="A35" s="8" t="str">
        <f t="shared" si="0"/>
        <v> PZ 5.287 </v>
      </c>
      <c r="B35" s="3" t="str">
        <f t="shared" si="1"/>
        <v>I</v>
      </c>
      <c r="C35" s="8">
        <f t="shared" si="2"/>
        <v>29475.78</v>
      </c>
      <c r="D35" s="10" t="str">
        <f t="shared" si="3"/>
        <v>vis</v>
      </c>
      <c r="E35" s="46">
        <f>VLOOKUP(C35,Active!C$21:E$973,3,FALSE)</f>
        <v>-2702.9945981730984</v>
      </c>
      <c r="F35" s="3" t="s">
        <v>47</v>
      </c>
      <c r="G35" s="10" t="str">
        <f t="shared" si="4"/>
        <v>29475.78</v>
      </c>
      <c r="H35" s="8">
        <f t="shared" si="5"/>
        <v>85</v>
      </c>
      <c r="I35" s="47" t="s">
        <v>142</v>
      </c>
      <c r="J35" s="48" t="s">
        <v>143</v>
      </c>
      <c r="K35" s="47">
        <v>85</v>
      </c>
      <c r="L35" s="47" t="s">
        <v>70</v>
      </c>
      <c r="M35" s="48" t="s">
        <v>48</v>
      </c>
      <c r="N35" s="48"/>
      <c r="O35" s="49" t="s">
        <v>56</v>
      </c>
      <c r="P35" s="49" t="s">
        <v>57</v>
      </c>
    </row>
    <row r="36" spans="1:16" ht="12.75" customHeight="1" thickBot="1" x14ac:dyDescent="0.25">
      <c r="A36" s="8" t="str">
        <f t="shared" si="0"/>
        <v> HA 113.72 </v>
      </c>
      <c r="B36" s="3" t="str">
        <f t="shared" si="1"/>
        <v>I</v>
      </c>
      <c r="C36" s="8">
        <f t="shared" si="2"/>
        <v>29552.880000000001</v>
      </c>
      <c r="D36" s="10" t="str">
        <f t="shared" si="3"/>
        <v>vis</v>
      </c>
      <c r="E36" s="46">
        <f>VLOOKUP(C36,Active!C$21:E$973,3,FALSE)</f>
        <v>-2693.9446013423576</v>
      </c>
      <c r="F36" s="3" t="s">
        <v>47</v>
      </c>
      <c r="G36" s="10" t="str">
        <f t="shared" si="4"/>
        <v>29552.880</v>
      </c>
      <c r="H36" s="8">
        <f t="shared" si="5"/>
        <v>94</v>
      </c>
      <c r="I36" s="47" t="s">
        <v>144</v>
      </c>
      <c r="J36" s="48" t="s">
        <v>145</v>
      </c>
      <c r="K36" s="47">
        <v>94</v>
      </c>
      <c r="L36" s="47" t="s">
        <v>146</v>
      </c>
      <c r="M36" s="48" t="s">
        <v>48</v>
      </c>
      <c r="N36" s="48"/>
      <c r="O36" s="49" t="s">
        <v>147</v>
      </c>
      <c r="P36" s="49" t="s">
        <v>148</v>
      </c>
    </row>
    <row r="37" spans="1:16" ht="12.75" customHeight="1" thickBot="1" x14ac:dyDescent="0.25">
      <c r="A37" s="8" t="str">
        <f t="shared" si="0"/>
        <v> MHAR 3.1 </v>
      </c>
      <c r="B37" s="3" t="str">
        <f t="shared" si="1"/>
        <v>I</v>
      </c>
      <c r="C37" s="8">
        <f t="shared" si="2"/>
        <v>32440.552</v>
      </c>
      <c r="D37" s="10" t="str">
        <f t="shared" si="3"/>
        <v>vis</v>
      </c>
      <c r="E37" s="46">
        <f>VLOOKUP(C37,Active!C$21:E$973,3,FALSE)</f>
        <v>-2354.9897057753305</v>
      </c>
      <c r="F37" s="3" t="s">
        <v>47</v>
      </c>
      <c r="G37" s="10" t="str">
        <f t="shared" si="4"/>
        <v>32440.552</v>
      </c>
      <c r="H37" s="8">
        <f t="shared" si="5"/>
        <v>433</v>
      </c>
      <c r="I37" s="47" t="s">
        <v>149</v>
      </c>
      <c r="J37" s="48" t="s">
        <v>150</v>
      </c>
      <c r="K37" s="47">
        <v>433</v>
      </c>
      <c r="L37" s="47" t="s">
        <v>151</v>
      </c>
      <c r="M37" s="48" t="s">
        <v>91</v>
      </c>
      <c r="N37" s="48"/>
      <c r="O37" s="49" t="s">
        <v>152</v>
      </c>
      <c r="P37" s="49" t="s">
        <v>153</v>
      </c>
    </row>
    <row r="38" spans="1:16" ht="12.75" customHeight="1" thickBot="1" x14ac:dyDescent="0.25">
      <c r="A38" s="8" t="str">
        <f t="shared" si="0"/>
        <v> MSAI 29.476 </v>
      </c>
      <c r="B38" s="3" t="str">
        <f t="shared" si="1"/>
        <v>II</v>
      </c>
      <c r="C38" s="8">
        <f t="shared" si="2"/>
        <v>35034.29</v>
      </c>
      <c r="D38" s="10" t="str">
        <f t="shared" si="3"/>
        <v>vis</v>
      </c>
      <c r="E38" s="46">
        <f>VLOOKUP(C38,Active!C$21:E$973,3,FALSE)</f>
        <v>-2050.5367786706483</v>
      </c>
      <c r="F38" s="3" t="s">
        <v>47</v>
      </c>
      <c r="G38" s="10" t="str">
        <f t="shared" si="4"/>
        <v>35034.29</v>
      </c>
      <c r="H38" s="8">
        <f t="shared" si="5"/>
        <v>737.5</v>
      </c>
      <c r="I38" s="47" t="s">
        <v>154</v>
      </c>
      <c r="J38" s="48" t="s">
        <v>155</v>
      </c>
      <c r="K38" s="47">
        <v>737.5</v>
      </c>
      <c r="L38" s="47" t="s">
        <v>156</v>
      </c>
      <c r="M38" s="48" t="s">
        <v>91</v>
      </c>
      <c r="N38" s="48"/>
      <c r="O38" s="49" t="s">
        <v>157</v>
      </c>
      <c r="P38" s="49" t="s">
        <v>158</v>
      </c>
    </row>
    <row r="39" spans="1:16" ht="12.75" customHeight="1" thickBot="1" x14ac:dyDescent="0.25">
      <c r="A39" s="8" t="str">
        <f t="shared" si="0"/>
        <v> MSAI 29.476 </v>
      </c>
      <c r="B39" s="3" t="str">
        <f t="shared" si="1"/>
        <v>I</v>
      </c>
      <c r="C39" s="8">
        <f t="shared" si="2"/>
        <v>35132.239999999998</v>
      </c>
      <c r="D39" s="10" t="str">
        <f t="shared" si="3"/>
        <v>vis</v>
      </c>
      <c r="E39" s="46">
        <f>VLOOKUP(C39,Active!C$21:E$973,3,FALSE)</f>
        <v>-2039.0394091561088</v>
      </c>
      <c r="F39" s="3" t="s">
        <v>47</v>
      </c>
      <c r="G39" s="10" t="str">
        <f t="shared" si="4"/>
        <v>35132.24</v>
      </c>
      <c r="H39" s="8">
        <f t="shared" si="5"/>
        <v>749</v>
      </c>
      <c r="I39" s="47" t="s">
        <v>159</v>
      </c>
      <c r="J39" s="48" t="s">
        <v>160</v>
      </c>
      <c r="K39" s="47">
        <v>749</v>
      </c>
      <c r="L39" s="47" t="s">
        <v>161</v>
      </c>
      <c r="M39" s="48" t="s">
        <v>91</v>
      </c>
      <c r="N39" s="48"/>
      <c r="O39" s="49" t="s">
        <v>157</v>
      </c>
      <c r="P39" s="49" t="s">
        <v>158</v>
      </c>
    </row>
    <row r="40" spans="1:16" ht="12.75" customHeight="1" thickBot="1" x14ac:dyDescent="0.25">
      <c r="A40" s="8" t="str">
        <f t="shared" si="0"/>
        <v> MSAI 29.476 </v>
      </c>
      <c r="B40" s="3" t="str">
        <f t="shared" si="1"/>
        <v>I</v>
      </c>
      <c r="C40" s="8">
        <f t="shared" si="2"/>
        <v>35362.42</v>
      </c>
      <c r="D40" s="10" t="str">
        <f t="shared" si="3"/>
        <v>vis</v>
      </c>
      <c r="E40" s="46">
        <f>VLOOKUP(C40,Active!C$21:E$973,3,FALSE)</f>
        <v>-2012.0208842469024</v>
      </c>
      <c r="F40" s="3" t="s">
        <v>47</v>
      </c>
      <c r="G40" s="10" t="str">
        <f t="shared" si="4"/>
        <v>35362.42</v>
      </c>
      <c r="H40" s="8">
        <f t="shared" si="5"/>
        <v>776</v>
      </c>
      <c r="I40" s="47" t="s">
        <v>162</v>
      </c>
      <c r="J40" s="48" t="s">
        <v>163</v>
      </c>
      <c r="K40" s="47">
        <v>776</v>
      </c>
      <c r="L40" s="47" t="s">
        <v>164</v>
      </c>
      <c r="M40" s="48" t="s">
        <v>91</v>
      </c>
      <c r="N40" s="48"/>
      <c r="O40" s="49" t="s">
        <v>157</v>
      </c>
      <c r="P40" s="49" t="s">
        <v>158</v>
      </c>
    </row>
    <row r="41" spans="1:16" ht="12.75" customHeight="1" thickBot="1" x14ac:dyDescent="0.25">
      <c r="A41" s="8" t="str">
        <f t="shared" si="0"/>
        <v> MSAI 29.476 </v>
      </c>
      <c r="B41" s="3" t="str">
        <f t="shared" si="1"/>
        <v>II</v>
      </c>
      <c r="C41" s="8">
        <f t="shared" si="2"/>
        <v>35367.379999999997</v>
      </c>
      <c r="D41" s="10" t="str">
        <f t="shared" si="3"/>
        <v>vis</v>
      </c>
      <c r="E41" s="46">
        <f>VLOOKUP(C41,Active!C$21:E$973,3,FALSE)</f>
        <v>-2011.4386795221233</v>
      </c>
      <c r="F41" s="3" t="s">
        <v>47</v>
      </c>
      <c r="G41" s="10" t="str">
        <f t="shared" si="4"/>
        <v>35367.38</v>
      </c>
      <c r="H41" s="8">
        <f t="shared" si="5"/>
        <v>776.5</v>
      </c>
      <c r="I41" s="47" t="s">
        <v>165</v>
      </c>
      <c r="J41" s="48" t="s">
        <v>166</v>
      </c>
      <c r="K41" s="47">
        <v>776.5</v>
      </c>
      <c r="L41" s="47" t="s">
        <v>167</v>
      </c>
      <c r="M41" s="48" t="s">
        <v>91</v>
      </c>
      <c r="N41" s="48"/>
      <c r="O41" s="49" t="s">
        <v>157</v>
      </c>
      <c r="P41" s="49" t="s">
        <v>158</v>
      </c>
    </row>
    <row r="42" spans="1:16" ht="12.75" customHeight="1" thickBot="1" x14ac:dyDescent="0.25">
      <c r="A42" s="8" t="str">
        <f t="shared" si="0"/>
        <v> MSAI 29.476 </v>
      </c>
      <c r="B42" s="3" t="str">
        <f t="shared" si="1"/>
        <v>I</v>
      </c>
      <c r="C42" s="8">
        <f t="shared" si="2"/>
        <v>35371.39</v>
      </c>
      <c r="D42" s="10" t="str">
        <f t="shared" si="3"/>
        <v>vis</v>
      </c>
      <c r="E42" s="46">
        <f>VLOOKUP(C42,Active!C$21:E$973,3,FALSE)</f>
        <v>-2010.9679857829367</v>
      </c>
      <c r="F42" s="3" t="s">
        <v>47</v>
      </c>
      <c r="G42" s="10" t="str">
        <f t="shared" si="4"/>
        <v>35371.39</v>
      </c>
      <c r="H42" s="8">
        <f t="shared" si="5"/>
        <v>777</v>
      </c>
      <c r="I42" s="47" t="s">
        <v>168</v>
      </c>
      <c r="J42" s="48" t="s">
        <v>169</v>
      </c>
      <c r="K42" s="47">
        <v>777</v>
      </c>
      <c r="L42" s="47" t="s">
        <v>170</v>
      </c>
      <c r="M42" s="48" t="s">
        <v>91</v>
      </c>
      <c r="N42" s="48"/>
      <c r="O42" s="49" t="s">
        <v>157</v>
      </c>
      <c r="P42" s="49" t="s">
        <v>158</v>
      </c>
    </row>
    <row r="43" spans="1:16" ht="12.75" customHeight="1" thickBot="1" x14ac:dyDescent="0.25">
      <c r="A43" s="8" t="str">
        <f t="shared" ref="A43:A68" si="6">P43</f>
        <v> MSAI 29.476 </v>
      </c>
      <c r="B43" s="3" t="str">
        <f t="shared" ref="B43:B68" si="7">IF(H43=INT(H43),"I","II")</f>
        <v>II</v>
      </c>
      <c r="C43" s="8">
        <f t="shared" ref="C43:C68" si="8">1*G43</f>
        <v>35400.33</v>
      </c>
      <c r="D43" s="10" t="str">
        <f t="shared" ref="D43:D68" si="9">VLOOKUP(F43,I$1:J$5,2,FALSE)</f>
        <v>vis</v>
      </c>
      <c r="E43" s="46">
        <f>VLOOKUP(C43,Active!C$21:E$973,3,FALSE)</f>
        <v>-2007.5710090218258</v>
      </c>
      <c r="F43" s="3" t="s">
        <v>47</v>
      </c>
      <c r="G43" s="10" t="str">
        <f t="shared" ref="G43:G68" si="10">MID(I43,3,LEN(I43)-3)</f>
        <v>35400.33</v>
      </c>
      <c r="H43" s="8">
        <f t="shared" ref="H43:H68" si="11">1*K43</f>
        <v>780.5</v>
      </c>
      <c r="I43" s="47" t="s">
        <v>171</v>
      </c>
      <c r="J43" s="48" t="s">
        <v>172</v>
      </c>
      <c r="K43" s="47">
        <v>780.5</v>
      </c>
      <c r="L43" s="47" t="s">
        <v>173</v>
      </c>
      <c r="M43" s="48" t="s">
        <v>91</v>
      </c>
      <c r="N43" s="48"/>
      <c r="O43" s="49" t="s">
        <v>157</v>
      </c>
      <c r="P43" s="49" t="s">
        <v>158</v>
      </c>
    </row>
    <row r="44" spans="1:16" ht="12.75" customHeight="1" thickBot="1" x14ac:dyDescent="0.25">
      <c r="A44" s="8" t="str">
        <f t="shared" si="6"/>
        <v> MSAI 29.476 </v>
      </c>
      <c r="B44" s="3" t="str">
        <f t="shared" si="7"/>
        <v>II</v>
      </c>
      <c r="C44" s="8">
        <f t="shared" si="8"/>
        <v>35630.449999999997</v>
      </c>
      <c r="D44" s="10" t="str">
        <f t="shared" si="9"/>
        <v>vis</v>
      </c>
      <c r="E44" s="46">
        <f>VLOOKUP(C44,Active!C$21:E$973,3,FALSE)</f>
        <v>-1980.5595269117098</v>
      </c>
      <c r="F44" s="3" t="s">
        <v>47</v>
      </c>
      <c r="G44" s="10" t="str">
        <f t="shared" si="10"/>
        <v>35630.45</v>
      </c>
      <c r="H44" s="8">
        <f t="shared" si="11"/>
        <v>807.5</v>
      </c>
      <c r="I44" s="47" t="s">
        <v>174</v>
      </c>
      <c r="J44" s="48" t="s">
        <v>175</v>
      </c>
      <c r="K44" s="47">
        <v>807.5</v>
      </c>
      <c r="L44" s="47" t="s">
        <v>176</v>
      </c>
      <c r="M44" s="48" t="s">
        <v>91</v>
      </c>
      <c r="N44" s="48"/>
      <c r="O44" s="49" t="s">
        <v>157</v>
      </c>
      <c r="P44" s="49" t="s">
        <v>158</v>
      </c>
    </row>
    <row r="45" spans="1:16" ht="12.75" customHeight="1" thickBot="1" x14ac:dyDescent="0.25">
      <c r="A45" s="8" t="str">
        <f t="shared" si="6"/>
        <v> MSAI 29.476 </v>
      </c>
      <c r="B45" s="3" t="str">
        <f t="shared" si="7"/>
        <v>I</v>
      </c>
      <c r="C45" s="8">
        <f t="shared" si="8"/>
        <v>35635.440000000002</v>
      </c>
      <c r="D45" s="10" t="str">
        <f t="shared" si="9"/>
        <v>vis</v>
      </c>
      <c r="E45" s="46">
        <f>VLOOKUP(C45,Active!C$21:E$973,3,FALSE)</f>
        <v>-1979.973800787385</v>
      </c>
      <c r="F45" s="3" t="s">
        <v>47</v>
      </c>
      <c r="G45" s="10" t="str">
        <f t="shared" si="10"/>
        <v>35635.44</v>
      </c>
      <c r="H45" s="8">
        <f t="shared" si="11"/>
        <v>808</v>
      </c>
      <c r="I45" s="47" t="s">
        <v>177</v>
      </c>
      <c r="J45" s="48" t="s">
        <v>178</v>
      </c>
      <c r="K45" s="47">
        <v>808</v>
      </c>
      <c r="L45" s="47" t="s">
        <v>112</v>
      </c>
      <c r="M45" s="48" t="s">
        <v>91</v>
      </c>
      <c r="N45" s="48"/>
      <c r="O45" s="49" t="s">
        <v>157</v>
      </c>
      <c r="P45" s="49" t="s">
        <v>158</v>
      </c>
    </row>
    <row r="46" spans="1:16" ht="12.75" customHeight="1" thickBot="1" x14ac:dyDescent="0.25">
      <c r="A46" s="8" t="str">
        <f t="shared" si="6"/>
        <v> MSAI 29.476 </v>
      </c>
      <c r="B46" s="3" t="str">
        <f t="shared" si="7"/>
        <v>I</v>
      </c>
      <c r="C46" s="8">
        <f t="shared" si="8"/>
        <v>35686.400000000001</v>
      </c>
      <c r="D46" s="10" t="str">
        <f t="shared" si="9"/>
        <v>vis</v>
      </c>
      <c r="E46" s="46">
        <f>VLOOKUP(C46,Active!C$21:E$973,3,FALSE)</f>
        <v>-1973.9921167602186</v>
      </c>
      <c r="F46" s="3" t="s">
        <v>47</v>
      </c>
      <c r="G46" s="10" t="str">
        <f t="shared" si="10"/>
        <v>35686.40</v>
      </c>
      <c r="H46" s="8">
        <f t="shared" si="11"/>
        <v>814</v>
      </c>
      <c r="I46" s="47" t="s">
        <v>179</v>
      </c>
      <c r="J46" s="48" t="s">
        <v>180</v>
      </c>
      <c r="K46" s="47">
        <v>814</v>
      </c>
      <c r="L46" s="47" t="s">
        <v>96</v>
      </c>
      <c r="M46" s="48" t="s">
        <v>91</v>
      </c>
      <c r="N46" s="48"/>
      <c r="O46" s="49" t="s">
        <v>157</v>
      </c>
      <c r="P46" s="49" t="s">
        <v>158</v>
      </c>
    </row>
    <row r="47" spans="1:16" ht="12.75" customHeight="1" thickBot="1" x14ac:dyDescent="0.25">
      <c r="A47" s="8" t="str">
        <f t="shared" si="6"/>
        <v> MSAI 29.476 </v>
      </c>
      <c r="B47" s="3" t="str">
        <f t="shared" si="7"/>
        <v>II</v>
      </c>
      <c r="C47" s="8">
        <f t="shared" si="8"/>
        <v>35690.480000000003</v>
      </c>
      <c r="D47" s="10" t="str">
        <f t="shared" si="9"/>
        <v>vis</v>
      </c>
      <c r="E47" s="46">
        <f>VLOOKUP(C47,Active!C$21:E$973,3,FALSE)</f>
        <v>-1973.5132064220936</v>
      </c>
      <c r="F47" s="3" t="s">
        <v>47</v>
      </c>
      <c r="G47" s="10" t="str">
        <f t="shared" si="10"/>
        <v>35690.48</v>
      </c>
      <c r="H47" s="8">
        <f t="shared" si="11"/>
        <v>814.5</v>
      </c>
      <c r="I47" s="47" t="s">
        <v>181</v>
      </c>
      <c r="J47" s="48" t="s">
        <v>182</v>
      </c>
      <c r="K47" s="47">
        <v>814.5</v>
      </c>
      <c r="L47" s="47" t="s">
        <v>183</v>
      </c>
      <c r="M47" s="48" t="s">
        <v>91</v>
      </c>
      <c r="N47" s="48"/>
      <c r="O47" s="49" t="s">
        <v>157</v>
      </c>
      <c r="P47" s="49" t="s">
        <v>158</v>
      </c>
    </row>
    <row r="48" spans="1:16" ht="12.75" customHeight="1" thickBot="1" x14ac:dyDescent="0.25">
      <c r="A48" s="8" t="str">
        <f t="shared" si="6"/>
        <v> MSAI 29.476 </v>
      </c>
      <c r="B48" s="3" t="str">
        <f t="shared" si="7"/>
        <v>I</v>
      </c>
      <c r="C48" s="8">
        <f t="shared" si="8"/>
        <v>35694.339999999997</v>
      </c>
      <c r="D48" s="10" t="str">
        <f t="shared" si="9"/>
        <v>vis</v>
      </c>
      <c r="E48" s="46">
        <f>VLOOKUP(C48,Active!C$21:E$973,3,FALSE)</f>
        <v>-1973.0601196806333</v>
      </c>
      <c r="F48" s="3" t="s">
        <v>47</v>
      </c>
      <c r="G48" s="10" t="str">
        <f t="shared" si="10"/>
        <v>35694.34</v>
      </c>
      <c r="H48" s="8">
        <f t="shared" si="11"/>
        <v>815</v>
      </c>
      <c r="I48" s="47" t="s">
        <v>184</v>
      </c>
      <c r="J48" s="48" t="s">
        <v>185</v>
      </c>
      <c r="K48" s="47">
        <v>815</v>
      </c>
      <c r="L48" s="47" t="s">
        <v>176</v>
      </c>
      <c r="M48" s="48" t="s">
        <v>91</v>
      </c>
      <c r="N48" s="48"/>
      <c r="O48" s="49" t="s">
        <v>157</v>
      </c>
      <c r="P48" s="49" t="s">
        <v>158</v>
      </c>
    </row>
    <row r="49" spans="1:16" ht="12.75" customHeight="1" thickBot="1" x14ac:dyDescent="0.25">
      <c r="A49" s="8" t="str">
        <f t="shared" si="6"/>
        <v> MSAI 29.476 </v>
      </c>
      <c r="B49" s="3" t="str">
        <f t="shared" si="7"/>
        <v>II</v>
      </c>
      <c r="C49" s="8">
        <f t="shared" si="8"/>
        <v>35699.4</v>
      </c>
      <c r="D49" s="10" t="str">
        <f t="shared" si="9"/>
        <v>vis</v>
      </c>
      <c r="E49" s="46">
        <f>VLOOKUP(C49,Active!C$21:E$973,3,FALSE)</f>
        <v>-1972.4661769573702</v>
      </c>
      <c r="F49" s="3" t="s">
        <v>47</v>
      </c>
      <c r="G49" s="10" t="str">
        <f t="shared" si="10"/>
        <v>35699.40</v>
      </c>
      <c r="H49" s="8">
        <f t="shared" si="11"/>
        <v>815.5</v>
      </c>
      <c r="I49" s="47" t="s">
        <v>186</v>
      </c>
      <c r="J49" s="48" t="s">
        <v>187</v>
      </c>
      <c r="K49" s="47">
        <v>815.5</v>
      </c>
      <c r="L49" s="47" t="s">
        <v>81</v>
      </c>
      <c r="M49" s="48" t="s">
        <v>91</v>
      </c>
      <c r="N49" s="48"/>
      <c r="O49" s="49" t="s">
        <v>157</v>
      </c>
      <c r="P49" s="49" t="s">
        <v>158</v>
      </c>
    </row>
    <row r="50" spans="1:16" ht="12.75" customHeight="1" thickBot="1" x14ac:dyDescent="0.25">
      <c r="A50" s="8" t="str">
        <f t="shared" si="6"/>
        <v> MSAI 29.476 </v>
      </c>
      <c r="B50" s="3" t="str">
        <f t="shared" si="7"/>
        <v>II</v>
      </c>
      <c r="C50" s="8">
        <f t="shared" si="8"/>
        <v>35716.400000000001</v>
      </c>
      <c r="D50" s="10" t="str">
        <f t="shared" si="9"/>
        <v>vis</v>
      </c>
      <c r="E50" s="46">
        <f>VLOOKUP(C50,Active!C$21:E$973,3,FALSE)</f>
        <v>-1970.4707172151834</v>
      </c>
      <c r="F50" s="3" t="s">
        <v>47</v>
      </c>
      <c r="G50" s="10" t="str">
        <f t="shared" si="10"/>
        <v>35716.40</v>
      </c>
      <c r="H50" s="8">
        <f t="shared" si="11"/>
        <v>817.5</v>
      </c>
      <c r="I50" s="47" t="s">
        <v>188</v>
      </c>
      <c r="J50" s="48" t="s">
        <v>189</v>
      </c>
      <c r="K50" s="47">
        <v>817.5</v>
      </c>
      <c r="L50" s="47" t="s">
        <v>190</v>
      </c>
      <c r="M50" s="48" t="s">
        <v>91</v>
      </c>
      <c r="N50" s="48"/>
      <c r="O50" s="49" t="s">
        <v>157</v>
      </c>
      <c r="P50" s="49" t="s">
        <v>158</v>
      </c>
    </row>
    <row r="51" spans="1:16" ht="12.75" customHeight="1" thickBot="1" x14ac:dyDescent="0.25">
      <c r="A51" s="8" t="str">
        <f t="shared" si="6"/>
        <v> MSAI 29.476 </v>
      </c>
      <c r="B51" s="3" t="str">
        <f t="shared" si="7"/>
        <v>I</v>
      </c>
      <c r="C51" s="8">
        <f t="shared" si="8"/>
        <v>35720.31</v>
      </c>
      <c r="D51" s="10" t="str">
        <f t="shared" si="9"/>
        <v>vis</v>
      </c>
      <c r="E51" s="46">
        <f>VLOOKUP(C51,Active!C$21:E$973,3,FALSE)</f>
        <v>-1970.0117614744811</v>
      </c>
      <c r="F51" s="3" t="s">
        <v>47</v>
      </c>
      <c r="G51" s="10" t="str">
        <f t="shared" si="10"/>
        <v>35720.31</v>
      </c>
      <c r="H51" s="8">
        <f t="shared" si="11"/>
        <v>818</v>
      </c>
      <c r="I51" s="47" t="s">
        <v>191</v>
      </c>
      <c r="J51" s="48" t="s">
        <v>192</v>
      </c>
      <c r="K51" s="47">
        <v>818</v>
      </c>
      <c r="L51" s="47" t="s">
        <v>193</v>
      </c>
      <c r="M51" s="48" t="s">
        <v>91</v>
      </c>
      <c r="N51" s="48"/>
      <c r="O51" s="49" t="s">
        <v>157</v>
      </c>
      <c r="P51" s="49" t="s">
        <v>158</v>
      </c>
    </row>
    <row r="52" spans="1:16" ht="12.75" customHeight="1" thickBot="1" x14ac:dyDescent="0.25">
      <c r="A52" s="8" t="str">
        <f t="shared" si="6"/>
        <v> AA 9.146 </v>
      </c>
      <c r="B52" s="3" t="str">
        <f t="shared" si="7"/>
        <v>I</v>
      </c>
      <c r="C52" s="8">
        <f t="shared" si="8"/>
        <v>35839.56</v>
      </c>
      <c r="D52" s="10" t="str">
        <f t="shared" si="9"/>
        <v>vis</v>
      </c>
      <c r="E52" s="46">
        <f>VLOOKUP(C52,Active!C$21:E$973,3,FALSE)</f>
        <v>-1956.0141982829662</v>
      </c>
      <c r="F52" s="3" t="s">
        <v>47</v>
      </c>
      <c r="G52" s="10" t="str">
        <f t="shared" si="10"/>
        <v>35839.56</v>
      </c>
      <c r="H52" s="8">
        <f t="shared" si="11"/>
        <v>832</v>
      </c>
      <c r="I52" s="47" t="s">
        <v>194</v>
      </c>
      <c r="J52" s="48" t="s">
        <v>195</v>
      </c>
      <c r="K52" s="47">
        <v>832</v>
      </c>
      <c r="L52" s="47" t="s">
        <v>196</v>
      </c>
      <c r="M52" s="48" t="s">
        <v>48</v>
      </c>
      <c r="N52" s="48"/>
      <c r="O52" s="49" t="s">
        <v>197</v>
      </c>
      <c r="P52" s="49" t="s">
        <v>198</v>
      </c>
    </row>
    <row r="53" spans="1:16" ht="12.75" customHeight="1" thickBot="1" x14ac:dyDescent="0.25">
      <c r="A53" s="8" t="str">
        <f t="shared" si="6"/>
        <v> AA 9.146 </v>
      </c>
      <c r="B53" s="3" t="str">
        <f t="shared" si="7"/>
        <v>II</v>
      </c>
      <c r="C53" s="8">
        <f t="shared" si="8"/>
        <v>35843.99</v>
      </c>
      <c r="D53" s="10" t="str">
        <f t="shared" si="9"/>
        <v>vis</v>
      </c>
      <c r="E53" s="46">
        <f>VLOOKUP(C53,Active!C$21:E$973,3,FALSE)</f>
        <v>-1955.4942049501492</v>
      </c>
      <c r="F53" s="3" t="s">
        <v>47</v>
      </c>
      <c r="G53" s="10" t="str">
        <f t="shared" si="10"/>
        <v>35843.99</v>
      </c>
      <c r="H53" s="8">
        <f t="shared" si="11"/>
        <v>832.5</v>
      </c>
      <c r="I53" s="47" t="s">
        <v>199</v>
      </c>
      <c r="J53" s="48" t="s">
        <v>200</v>
      </c>
      <c r="K53" s="47">
        <v>832.5</v>
      </c>
      <c r="L53" s="47" t="s">
        <v>76</v>
      </c>
      <c r="M53" s="48" t="s">
        <v>48</v>
      </c>
      <c r="N53" s="48"/>
      <c r="O53" s="49" t="s">
        <v>197</v>
      </c>
      <c r="P53" s="49" t="s">
        <v>198</v>
      </c>
    </row>
    <row r="54" spans="1:16" ht="12.75" customHeight="1" thickBot="1" x14ac:dyDescent="0.25">
      <c r="A54" s="8" t="str">
        <f t="shared" si="6"/>
        <v> MHAR 3.1 </v>
      </c>
      <c r="B54" s="3" t="str">
        <f t="shared" si="7"/>
        <v>I</v>
      </c>
      <c r="C54" s="8">
        <f t="shared" si="8"/>
        <v>36410.523999999998</v>
      </c>
      <c r="D54" s="10" t="str">
        <f t="shared" si="9"/>
        <v>vis</v>
      </c>
      <c r="E54" s="46">
        <f>VLOOKUP(C54,Active!C$21:E$973,3,FALSE)</f>
        <v>-1888.9944526219174</v>
      </c>
      <c r="F54" s="3" t="s">
        <v>47</v>
      </c>
      <c r="G54" s="10" t="str">
        <f t="shared" si="10"/>
        <v>36410.524</v>
      </c>
      <c r="H54" s="8">
        <f t="shared" si="11"/>
        <v>899</v>
      </c>
      <c r="I54" s="47" t="s">
        <v>201</v>
      </c>
      <c r="J54" s="48" t="s">
        <v>202</v>
      </c>
      <c r="K54" s="47">
        <v>899</v>
      </c>
      <c r="L54" s="47" t="s">
        <v>203</v>
      </c>
      <c r="M54" s="48" t="s">
        <v>91</v>
      </c>
      <c r="N54" s="48"/>
      <c r="O54" s="49" t="s">
        <v>152</v>
      </c>
      <c r="P54" s="49" t="s">
        <v>153</v>
      </c>
    </row>
    <row r="55" spans="1:16" ht="12.75" customHeight="1" thickBot="1" x14ac:dyDescent="0.25">
      <c r="A55" s="8" t="str">
        <f t="shared" si="6"/>
        <v> MHAR 3.1 </v>
      </c>
      <c r="B55" s="3" t="str">
        <f t="shared" si="7"/>
        <v>I</v>
      </c>
      <c r="C55" s="8">
        <f t="shared" si="8"/>
        <v>36453.341</v>
      </c>
      <c r="D55" s="10" t="str">
        <f t="shared" si="9"/>
        <v>vis</v>
      </c>
      <c r="E55" s="46">
        <f>VLOOKUP(C55,Active!C$21:E$973,3,FALSE)</f>
        <v>-1883.968593811258</v>
      </c>
      <c r="F55" s="3" t="s">
        <v>47</v>
      </c>
      <c r="G55" s="10" t="str">
        <f t="shared" si="10"/>
        <v>36453.341</v>
      </c>
      <c r="H55" s="8">
        <f t="shared" si="11"/>
        <v>904</v>
      </c>
      <c r="I55" s="47" t="s">
        <v>204</v>
      </c>
      <c r="J55" s="48" t="s">
        <v>205</v>
      </c>
      <c r="K55" s="47">
        <v>904</v>
      </c>
      <c r="L55" s="47" t="s">
        <v>206</v>
      </c>
      <c r="M55" s="48" t="s">
        <v>91</v>
      </c>
      <c r="N55" s="48"/>
      <c r="O55" s="49" t="s">
        <v>152</v>
      </c>
      <c r="P55" s="49" t="s">
        <v>153</v>
      </c>
    </row>
    <row r="56" spans="1:16" ht="12.75" customHeight="1" thickBot="1" x14ac:dyDescent="0.25">
      <c r="A56" s="8" t="str">
        <f t="shared" si="6"/>
        <v> MHAR 3.1 </v>
      </c>
      <c r="B56" s="3" t="str">
        <f t="shared" si="7"/>
        <v>I</v>
      </c>
      <c r="C56" s="8">
        <f t="shared" si="8"/>
        <v>37194.478000000003</v>
      </c>
      <c r="D56" s="10" t="str">
        <f t="shared" si="9"/>
        <v>vis</v>
      </c>
      <c r="E56" s="46">
        <f>VLOOKUP(C56,Active!C$21:E$973,3,FALSE)</f>
        <v>-1796.9739439909665</v>
      </c>
      <c r="F56" s="3" t="s">
        <v>47</v>
      </c>
      <c r="G56" s="10" t="str">
        <f t="shared" si="10"/>
        <v>37194.478</v>
      </c>
      <c r="H56" s="8">
        <f t="shared" si="11"/>
        <v>991</v>
      </c>
      <c r="I56" s="47" t="s">
        <v>207</v>
      </c>
      <c r="J56" s="48" t="s">
        <v>208</v>
      </c>
      <c r="K56" s="47">
        <v>991</v>
      </c>
      <c r="L56" s="47" t="s">
        <v>209</v>
      </c>
      <c r="M56" s="48" t="s">
        <v>91</v>
      </c>
      <c r="N56" s="48"/>
      <c r="O56" s="49" t="s">
        <v>152</v>
      </c>
      <c r="P56" s="49" t="s">
        <v>153</v>
      </c>
    </row>
    <row r="57" spans="1:16" ht="12.75" customHeight="1" thickBot="1" x14ac:dyDescent="0.25">
      <c r="A57" s="8" t="str">
        <f t="shared" si="6"/>
        <v> MHAR 3.1 </v>
      </c>
      <c r="B57" s="3" t="str">
        <f t="shared" si="7"/>
        <v>I</v>
      </c>
      <c r="C57" s="8">
        <f t="shared" si="8"/>
        <v>37884.527999999998</v>
      </c>
      <c r="D57" s="10" t="str">
        <f t="shared" si="9"/>
        <v>vis</v>
      </c>
      <c r="E57" s="46">
        <f>VLOOKUP(C57,Active!C$21:E$973,3,FALSE)</f>
        <v>-1715.9758854559161</v>
      </c>
      <c r="F57" s="3" t="s">
        <v>47</v>
      </c>
      <c r="G57" s="10" t="str">
        <f t="shared" si="10"/>
        <v>37884.528</v>
      </c>
      <c r="H57" s="8">
        <f t="shared" si="11"/>
        <v>1072</v>
      </c>
      <c r="I57" s="47" t="s">
        <v>210</v>
      </c>
      <c r="J57" s="48" t="s">
        <v>211</v>
      </c>
      <c r="K57" s="47">
        <v>1072</v>
      </c>
      <c r="L57" s="47" t="s">
        <v>212</v>
      </c>
      <c r="M57" s="48" t="s">
        <v>91</v>
      </c>
      <c r="N57" s="48"/>
      <c r="O57" s="49" t="s">
        <v>152</v>
      </c>
      <c r="P57" s="49" t="s">
        <v>153</v>
      </c>
    </row>
    <row r="58" spans="1:16" ht="12.75" customHeight="1" thickBot="1" x14ac:dyDescent="0.25">
      <c r="A58" s="8" t="str">
        <f t="shared" si="6"/>
        <v> MHAR 3.1 </v>
      </c>
      <c r="B58" s="3" t="str">
        <f t="shared" si="7"/>
        <v>I</v>
      </c>
      <c r="C58" s="8">
        <f t="shared" si="8"/>
        <v>37935.563999999998</v>
      </c>
      <c r="D58" s="10" t="str">
        <f t="shared" si="9"/>
        <v>vis</v>
      </c>
      <c r="E58" s="46">
        <f>VLOOKUP(C58,Active!C$21:E$973,3,FALSE)</f>
        <v>-1709.9852805499022</v>
      </c>
      <c r="F58" s="3" t="s">
        <v>47</v>
      </c>
      <c r="G58" s="10" t="str">
        <f t="shared" si="10"/>
        <v>37935.564</v>
      </c>
      <c r="H58" s="8">
        <f t="shared" si="11"/>
        <v>1078</v>
      </c>
      <c r="I58" s="47" t="s">
        <v>213</v>
      </c>
      <c r="J58" s="48" t="s">
        <v>214</v>
      </c>
      <c r="K58" s="47">
        <v>1078</v>
      </c>
      <c r="L58" s="47" t="s">
        <v>215</v>
      </c>
      <c r="M58" s="48" t="s">
        <v>91</v>
      </c>
      <c r="N58" s="48"/>
      <c r="O58" s="49" t="s">
        <v>152</v>
      </c>
      <c r="P58" s="49" t="s">
        <v>153</v>
      </c>
    </row>
    <row r="59" spans="1:16" ht="12.75" customHeight="1" thickBot="1" x14ac:dyDescent="0.25">
      <c r="A59" s="8" t="str">
        <f t="shared" si="6"/>
        <v> MHAR 3.1 </v>
      </c>
      <c r="B59" s="3" t="str">
        <f t="shared" si="7"/>
        <v>I</v>
      </c>
      <c r="C59" s="8">
        <f t="shared" si="8"/>
        <v>38753.269999999997</v>
      </c>
      <c r="D59" s="10" t="str">
        <f t="shared" si="9"/>
        <v>vis</v>
      </c>
      <c r="E59" s="46">
        <f>VLOOKUP(C59,Active!C$21:E$973,3,FALSE)</f>
        <v>-1614.0029626708179</v>
      </c>
      <c r="F59" s="3" t="s">
        <v>47</v>
      </c>
      <c r="G59" s="10" t="str">
        <f t="shared" si="10"/>
        <v>38753.270</v>
      </c>
      <c r="H59" s="8">
        <f t="shared" si="11"/>
        <v>1174</v>
      </c>
      <c r="I59" s="47" t="s">
        <v>216</v>
      </c>
      <c r="J59" s="48" t="s">
        <v>217</v>
      </c>
      <c r="K59" s="47">
        <v>1174</v>
      </c>
      <c r="L59" s="47" t="s">
        <v>218</v>
      </c>
      <c r="M59" s="48" t="s">
        <v>91</v>
      </c>
      <c r="N59" s="48"/>
      <c r="O59" s="49" t="s">
        <v>152</v>
      </c>
      <c r="P59" s="49" t="s">
        <v>153</v>
      </c>
    </row>
    <row r="60" spans="1:16" ht="12.75" customHeight="1" thickBot="1" x14ac:dyDescent="0.25">
      <c r="A60" s="8" t="str">
        <f t="shared" si="6"/>
        <v> MHAR 3.1 </v>
      </c>
      <c r="B60" s="3" t="str">
        <f t="shared" si="7"/>
        <v>I</v>
      </c>
      <c r="C60" s="8">
        <f t="shared" si="8"/>
        <v>39034.453999999998</v>
      </c>
      <c r="D60" s="10" t="str">
        <f t="shared" si="9"/>
        <v>vis</v>
      </c>
      <c r="E60" s="46">
        <f>VLOOKUP(C60,Active!C$21:E$973,3,FALSE)</f>
        <v>-1580.997589015112</v>
      </c>
      <c r="F60" s="3" t="s">
        <v>47</v>
      </c>
      <c r="G60" s="10" t="str">
        <f t="shared" si="10"/>
        <v>39034.454</v>
      </c>
      <c r="H60" s="8">
        <f t="shared" si="11"/>
        <v>1207</v>
      </c>
      <c r="I60" s="47" t="s">
        <v>219</v>
      </c>
      <c r="J60" s="48" t="s">
        <v>220</v>
      </c>
      <c r="K60" s="47">
        <v>1207</v>
      </c>
      <c r="L60" s="47" t="s">
        <v>221</v>
      </c>
      <c r="M60" s="48" t="s">
        <v>91</v>
      </c>
      <c r="N60" s="48"/>
      <c r="O60" s="49" t="s">
        <v>152</v>
      </c>
      <c r="P60" s="49" t="s">
        <v>153</v>
      </c>
    </row>
    <row r="61" spans="1:16" ht="12.75" customHeight="1" thickBot="1" x14ac:dyDescent="0.25">
      <c r="A61" s="8" t="str">
        <f t="shared" si="6"/>
        <v> MHAR 3.1 </v>
      </c>
      <c r="B61" s="3" t="str">
        <f t="shared" si="7"/>
        <v>I</v>
      </c>
      <c r="C61" s="8">
        <f t="shared" si="8"/>
        <v>39051.394</v>
      </c>
      <c r="D61" s="10" t="str">
        <f t="shared" si="9"/>
        <v>vis</v>
      </c>
      <c r="E61" s="46">
        <f>VLOOKUP(C61,Active!C$21:E$973,3,FALSE)</f>
        <v>-1579.0091720720152</v>
      </c>
      <c r="F61" s="3" t="s">
        <v>47</v>
      </c>
      <c r="G61" s="10" t="str">
        <f t="shared" si="10"/>
        <v>39051.394</v>
      </c>
      <c r="H61" s="8">
        <f t="shared" si="11"/>
        <v>1209</v>
      </c>
      <c r="I61" s="47" t="s">
        <v>222</v>
      </c>
      <c r="J61" s="48" t="s">
        <v>223</v>
      </c>
      <c r="K61" s="47">
        <v>1209</v>
      </c>
      <c r="L61" s="47" t="s">
        <v>224</v>
      </c>
      <c r="M61" s="48" t="s">
        <v>91</v>
      </c>
      <c r="N61" s="48"/>
      <c r="O61" s="49" t="s">
        <v>152</v>
      </c>
      <c r="P61" s="49" t="s">
        <v>153</v>
      </c>
    </row>
    <row r="62" spans="1:16" ht="12.75" customHeight="1" thickBot="1" x14ac:dyDescent="0.25">
      <c r="A62" s="8" t="str">
        <f t="shared" si="6"/>
        <v> MHAR 3.1 </v>
      </c>
      <c r="B62" s="3" t="str">
        <f t="shared" si="7"/>
        <v>I</v>
      </c>
      <c r="C62" s="8">
        <f t="shared" si="8"/>
        <v>39145.406000000003</v>
      </c>
      <c r="D62" s="10" t="str">
        <f t="shared" si="9"/>
        <v>vis</v>
      </c>
      <c r="E62" s="46">
        <f>VLOOKUP(C62,Active!C$21:E$973,3,FALSE)</f>
        <v>-1567.9740449377534</v>
      </c>
      <c r="F62" s="3" t="s">
        <v>47</v>
      </c>
      <c r="G62" s="10" t="str">
        <f t="shared" si="10"/>
        <v>39145.406</v>
      </c>
      <c r="H62" s="8">
        <f t="shared" si="11"/>
        <v>1220</v>
      </c>
      <c r="I62" s="47" t="s">
        <v>225</v>
      </c>
      <c r="J62" s="48" t="s">
        <v>226</v>
      </c>
      <c r="K62" s="47">
        <v>1220</v>
      </c>
      <c r="L62" s="47" t="s">
        <v>227</v>
      </c>
      <c r="M62" s="48" t="s">
        <v>91</v>
      </c>
      <c r="N62" s="48"/>
      <c r="O62" s="49" t="s">
        <v>152</v>
      </c>
      <c r="P62" s="49" t="s">
        <v>153</v>
      </c>
    </row>
    <row r="63" spans="1:16" ht="12.75" customHeight="1" thickBot="1" x14ac:dyDescent="0.25">
      <c r="A63" s="8" t="str">
        <f t="shared" si="6"/>
        <v> MHAR 3.1 </v>
      </c>
      <c r="B63" s="3" t="str">
        <f t="shared" si="7"/>
        <v>I</v>
      </c>
      <c r="C63" s="8">
        <f t="shared" si="8"/>
        <v>39179.311000000002</v>
      </c>
      <c r="D63" s="10" t="str">
        <f t="shared" si="9"/>
        <v>vis</v>
      </c>
      <c r="E63" s="46">
        <f>VLOOKUP(C63,Active!C$21:E$973,3,FALSE)</f>
        <v>-1563.9942765519395</v>
      </c>
      <c r="F63" s="3" t="s">
        <v>47</v>
      </c>
      <c r="G63" s="10" t="str">
        <f t="shared" si="10"/>
        <v>39179.311</v>
      </c>
      <c r="H63" s="8">
        <f t="shared" si="11"/>
        <v>1224</v>
      </c>
      <c r="I63" s="47" t="s">
        <v>228</v>
      </c>
      <c r="J63" s="48" t="s">
        <v>229</v>
      </c>
      <c r="K63" s="47">
        <v>1224</v>
      </c>
      <c r="L63" s="47" t="s">
        <v>230</v>
      </c>
      <c r="M63" s="48" t="s">
        <v>91</v>
      </c>
      <c r="N63" s="48"/>
      <c r="O63" s="49" t="s">
        <v>152</v>
      </c>
      <c r="P63" s="49" t="s">
        <v>153</v>
      </c>
    </row>
    <row r="64" spans="1:16" ht="12.75" customHeight="1" thickBot="1" x14ac:dyDescent="0.25">
      <c r="A64" s="8" t="str">
        <f t="shared" si="6"/>
        <v> MHAR 3.1 </v>
      </c>
      <c r="B64" s="3" t="str">
        <f t="shared" si="7"/>
        <v>I</v>
      </c>
      <c r="C64" s="8">
        <f t="shared" si="8"/>
        <v>39443.392999999996</v>
      </c>
      <c r="D64" s="10" t="str">
        <f t="shared" si="9"/>
        <v>vis</v>
      </c>
      <c r="E64" s="46">
        <f>VLOOKUP(C64,Active!C$21:E$973,3,FALSE)</f>
        <v>-1532.9963353968742</v>
      </c>
      <c r="F64" s="3" t="s">
        <v>47</v>
      </c>
      <c r="G64" s="10" t="str">
        <f t="shared" si="10"/>
        <v>39443.393</v>
      </c>
      <c r="H64" s="8">
        <f t="shared" si="11"/>
        <v>1255</v>
      </c>
      <c r="I64" s="47" t="s">
        <v>231</v>
      </c>
      <c r="J64" s="48" t="s">
        <v>232</v>
      </c>
      <c r="K64" s="47">
        <v>1255</v>
      </c>
      <c r="L64" s="47" t="s">
        <v>233</v>
      </c>
      <c r="M64" s="48" t="s">
        <v>91</v>
      </c>
      <c r="N64" s="48"/>
      <c r="O64" s="49" t="s">
        <v>152</v>
      </c>
      <c r="P64" s="49" t="s">
        <v>153</v>
      </c>
    </row>
    <row r="65" spans="1:16" ht="12.75" customHeight="1" thickBot="1" x14ac:dyDescent="0.25">
      <c r="A65" s="8" t="str">
        <f t="shared" si="6"/>
        <v> MHAR 3.1 </v>
      </c>
      <c r="B65" s="3" t="str">
        <f t="shared" si="7"/>
        <v>I</v>
      </c>
      <c r="C65" s="8">
        <f t="shared" si="8"/>
        <v>39801.463000000003</v>
      </c>
      <c r="D65" s="10" t="str">
        <f t="shared" si="9"/>
        <v>vis</v>
      </c>
      <c r="E65" s="46">
        <f>VLOOKUP(C65,Active!C$21:E$973,3,FALSE)</f>
        <v>-1490.9660842271819</v>
      </c>
      <c r="F65" s="3" t="s">
        <v>47</v>
      </c>
      <c r="G65" s="10" t="str">
        <f t="shared" si="10"/>
        <v>39801.463</v>
      </c>
      <c r="H65" s="8">
        <f t="shared" si="11"/>
        <v>1297</v>
      </c>
      <c r="I65" s="47" t="s">
        <v>234</v>
      </c>
      <c r="J65" s="48" t="s">
        <v>235</v>
      </c>
      <c r="K65" s="47">
        <v>1297</v>
      </c>
      <c r="L65" s="47" t="s">
        <v>236</v>
      </c>
      <c r="M65" s="48" t="s">
        <v>91</v>
      </c>
      <c r="N65" s="48"/>
      <c r="O65" s="49" t="s">
        <v>152</v>
      </c>
      <c r="P65" s="49" t="s">
        <v>153</v>
      </c>
    </row>
    <row r="66" spans="1:16" ht="12.75" customHeight="1" thickBot="1" x14ac:dyDescent="0.25">
      <c r="A66" s="8" t="str">
        <f t="shared" si="6"/>
        <v> MHAR 3.1 </v>
      </c>
      <c r="B66" s="3" t="str">
        <f t="shared" si="7"/>
        <v>I</v>
      </c>
      <c r="C66" s="8">
        <f t="shared" si="8"/>
        <v>39852.328000000001</v>
      </c>
      <c r="D66" s="10" t="str">
        <f t="shared" si="9"/>
        <v>vis</v>
      </c>
      <c r="E66" s="46">
        <f>VLOOKUP(C66,Active!C$21:E$973,3,FALSE)</f>
        <v>-1484.9955512985748</v>
      </c>
      <c r="F66" s="3" t="s">
        <v>47</v>
      </c>
      <c r="G66" s="10" t="str">
        <f t="shared" si="10"/>
        <v>39852.328</v>
      </c>
      <c r="H66" s="8">
        <f t="shared" si="11"/>
        <v>1303</v>
      </c>
      <c r="I66" s="47" t="s">
        <v>237</v>
      </c>
      <c r="J66" s="48" t="s">
        <v>238</v>
      </c>
      <c r="K66" s="47">
        <v>1303</v>
      </c>
      <c r="L66" s="47" t="s">
        <v>239</v>
      </c>
      <c r="M66" s="48" t="s">
        <v>91</v>
      </c>
      <c r="N66" s="48"/>
      <c r="O66" s="49" t="s">
        <v>152</v>
      </c>
      <c r="P66" s="49" t="s">
        <v>153</v>
      </c>
    </row>
    <row r="67" spans="1:16" ht="12.75" customHeight="1" thickBot="1" x14ac:dyDescent="0.25">
      <c r="A67" s="8" t="str">
        <f t="shared" si="6"/>
        <v>OEJV 0070 </v>
      </c>
      <c r="B67" s="3" t="str">
        <f t="shared" si="7"/>
        <v>I</v>
      </c>
      <c r="C67" s="8">
        <f t="shared" si="8"/>
        <v>53883.616000000002</v>
      </c>
      <c r="D67" s="10" t="str">
        <f t="shared" si="9"/>
        <v>vis</v>
      </c>
      <c r="E67" s="46">
        <f>VLOOKUP(C67,Active!C$21:E$973,3,FALSE)</f>
        <v>161.99682135001066</v>
      </c>
      <c r="F67" s="3" t="s">
        <v>47</v>
      </c>
      <c r="G67" s="10" t="str">
        <f t="shared" si="10"/>
        <v>53883.616</v>
      </c>
      <c r="H67" s="8">
        <f t="shared" si="11"/>
        <v>2950</v>
      </c>
      <c r="I67" s="47" t="s">
        <v>240</v>
      </c>
      <c r="J67" s="48" t="s">
        <v>241</v>
      </c>
      <c r="K67" s="47">
        <v>2950</v>
      </c>
      <c r="L67" s="47" t="s">
        <v>242</v>
      </c>
      <c r="M67" s="48" t="s">
        <v>243</v>
      </c>
      <c r="N67" s="48" t="s">
        <v>47</v>
      </c>
      <c r="O67" s="49" t="s">
        <v>244</v>
      </c>
      <c r="P67" s="50" t="s">
        <v>245</v>
      </c>
    </row>
    <row r="68" spans="1:16" ht="12.75" customHeight="1" thickBot="1" x14ac:dyDescent="0.25">
      <c r="A68" s="8" t="str">
        <f t="shared" si="6"/>
        <v>OEJV 0070 </v>
      </c>
      <c r="B68" s="3" t="str">
        <f t="shared" si="7"/>
        <v>I</v>
      </c>
      <c r="C68" s="8">
        <f t="shared" si="8"/>
        <v>53883.624000000003</v>
      </c>
      <c r="D68" s="10" t="str">
        <f t="shared" si="9"/>
        <v>vis</v>
      </c>
      <c r="E68" s="46">
        <f>VLOOKUP(C68,Active!C$21:E$973,3,FALSE)</f>
        <v>161.99776038988952</v>
      </c>
      <c r="F68" s="3" t="s">
        <v>47</v>
      </c>
      <c r="G68" s="10" t="str">
        <f t="shared" si="10"/>
        <v>53883.624</v>
      </c>
      <c r="H68" s="8">
        <f t="shared" si="11"/>
        <v>2950</v>
      </c>
      <c r="I68" s="47" t="s">
        <v>246</v>
      </c>
      <c r="J68" s="48" t="s">
        <v>247</v>
      </c>
      <c r="K68" s="47">
        <v>2950</v>
      </c>
      <c r="L68" s="47" t="s">
        <v>248</v>
      </c>
      <c r="M68" s="48" t="s">
        <v>243</v>
      </c>
      <c r="N68" s="48" t="s">
        <v>249</v>
      </c>
      <c r="O68" s="49" t="s">
        <v>244</v>
      </c>
      <c r="P68" s="50" t="s">
        <v>245</v>
      </c>
    </row>
    <row r="69" spans="1:16" x14ac:dyDescent="0.2">
      <c r="B69" s="3"/>
      <c r="F69" s="3"/>
    </row>
    <row r="70" spans="1:16" x14ac:dyDescent="0.2">
      <c r="B70" s="3"/>
      <c r="F70" s="3"/>
    </row>
    <row r="71" spans="1:16" x14ac:dyDescent="0.2">
      <c r="B71" s="3"/>
      <c r="F71" s="3"/>
    </row>
    <row r="72" spans="1:16" x14ac:dyDescent="0.2">
      <c r="B72" s="3"/>
      <c r="F72" s="3"/>
    </row>
    <row r="73" spans="1:16" x14ac:dyDescent="0.2">
      <c r="B73" s="3"/>
      <c r="F73" s="3"/>
    </row>
    <row r="74" spans="1:16" x14ac:dyDescent="0.2">
      <c r="B74" s="3"/>
      <c r="F74" s="3"/>
    </row>
    <row r="75" spans="1:16" x14ac:dyDescent="0.2">
      <c r="B75" s="3"/>
      <c r="F75" s="3"/>
    </row>
    <row r="76" spans="1:16" x14ac:dyDescent="0.2">
      <c r="B76" s="3"/>
      <c r="F76" s="3"/>
    </row>
    <row r="77" spans="1:16" x14ac:dyDescent="0.2">
      <c r="B77" s="3"/>
      <c r="F77" s="3"/>
    </row>
    <row r="78" spans="1:16" x14ac:dyDescent="0.2">
      <c r="B78" s="3"/>
      <c r="F78" s="3"/>
    </row>
    <row r="79" spans="1:16" x14ac:dyDescent="0.2">
      <c r="B79" s="3"/>
      <c r="F79" s="3"/>
    </row>
    <row r="80" spans="1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</sheetData>
  <phoneticPr fontId="7" type="noConversion"/>
  <hyperlinks>
    <hyperlink ref="A3" r:id="rId1"/>
    <hyperlink ref="P67" r:id="rId2" display="http://var.astro.cz/oejv/issues/oejv0070.pdf"/>
    <hyperlink ref="P68" r:id="rId3" display="http://var.astro.cz/oejv/issues/oejv007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2024-01-19T05:47:05Z</dcterms:modified>
</cp:coreProperties>
</file>