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DC9044-EB5C-4A30-817C-9956DCB51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K28" i="1" s="1"/>
  <c r="Q28" i="1"/>
  <c r="E27" i="1"/>
  <c r="F27" i="1" s="1"/>
  <c r="G27" i="1" s="1"/>
  <c r="K27" i="1" s="1"/>
  <c r="Q27" i="1"/>
  <c r="E23" i="1"/>
  <c r="F23" i="1"/>
  <c r="G23" i="1"/>
  <c r="K23" i="1" s="1"/>
  <c r="E24" i="1"/>
  <c r="F24" i="1" s="1"/>
  <c r="G24" i="1" s="1"/>
  <c r="K24" i="1" s="1"/>
  <c r="E25" i="1"/>
  <c r="F25" i="1"/>
  <c r="G25" i="1" s="1"/>
  <c r="K25" i="1" s="1"/>
  <c r="E26" i="1"/>
  <c r="F26" i="1" s="1"/>
  <c r="G26" i="1" s="1"/>
  <c r="K26" i="1" s="1"/>
  <c r="Q23" i="1"/>
  <c r="Q24" i="1"/>
  <c r="Q25" i="1"/>
  <c r="Q26" i="1"/>
  <c r="E22" i="1"/>
  <c r="F22" i="1" s="1"/>
  <c r="G22" i="1" s="1"/>
  <c r="K22" i="1" s="1"/>
  <c r="C9" i="1"/>
  <c r="E21" i="1"/>
  <c r="F21" i="1"/>
  <c r="G21" i="1" s="1"/>
  <c r="I21" i="1" s="1"/>
  <c r="D9" i="1"/>
  <c r="Q22" i="1"/>
  <c r="F16" i="1"/>
  <c r="F17" i="1" s="1"/>
  <c r="C17" i="1"/>
  <c r="Q21" i="1"/>
  <c r="C12" i="1"/>
  <c r="C11" i="1"/>
  <c r="O28" i="1" l="1"/>
  <c r="O27" i="1"/>
  <c r="O22" i="1"/>
  <c r="O25" i="1"/>
  <c r="O26" i="1"/>
  <c r="O24" i="1"/>
  <c r="C15" i="1"/>
  <c r="O21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<sst xmlns="http://schemas.openxmlformats.org/spreadsheetml/2006/main" count="62" uniqueCount="49">
  <si>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</si>
  <si>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</si>
  <si>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</si>
  <si>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</si>
  <si>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</si>
  <si>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</si>
  <si>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</si>
  <si>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</si>
  <si>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</si>
  <si>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</si>
  <si>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</si>
  <si>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</si>
  <si>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</si>
  <si>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</si>
  <si>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</si>
  <si>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</si>
  <si>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</si>
  <si>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</si>
  <si>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</si>
  <si>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</si>
  <si>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</si>
  <si>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</si>
  <si>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</si>
  <si>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</si>
  <si>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</si>
  <si>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</si>
  <si>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</si>
  <si>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</si>
  <si>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</si>
  <si>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</si>
  <si>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</si>
  <si>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</si>
  <si>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</si>
  <si>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</si>
  <si>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</si>
  <si>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</si>
  <si>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</si>
  <si>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</si>
  <si>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</si>
  <si>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0072</t>
  </si>
  <si>
    <t>not avail.</t>
  </si>
  <si>
    <t>EB</t>
  </si>
  <si>
    <t>IBVS 5960</t>
  </si>
  <si>
    <t>I</t>
  </si>
  <si>
    <t>vis</t>
  </si>
  <si>
    <t>OEJV 0179</t>
  </si>
  <si>
    <t>JAVSO 49, 108</t>
  </si>
  <si>
    <t>JBAV, 60</t>
  </si>
  <si>
    <t>V0362 Cas / GSC 4018-1972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</si>
</sst>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12" fillId="0" borderId="0"/>
    <xf numFmtId="0" fontId="12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/>
    <xf numFmtId="165" fontId="30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32-400C-8365-012436D0C1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32-400C-8365-012436D0C1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32-400C-8365-012436D0C1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-1.9799998408416286E-3</c:v>
                </c:pt>
                <c:pt idx="2">
                  <c:v>-2.7199998366995715E-3</c:v>
                </c:pt>
                <c:pt idx="3">
                  <c:v>-2.6199998392257839E-3</c:v>
                </c:pt>
                <c:pt idx="4">
                  <c:v>1.0600001623970456E-3</c:v>
                </c:pt>
                <c:pt idx="5">
                  <c:v>1.1600001598708332E-3</c:v>
                </c:pt>
                <c:pt idx="6">
                  <c:v>-2.6399998459964991E-3</c:v>
                </c:pt>
                <c:pt idx="7">
                  <c:v>4.3200001600780524E-3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32-400C-8365-012436D0C1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32-400C-8365-012436D0C1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32-400C-8365-012436D0C1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32-400C-8365-012436D0C1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3938</c:v>
                </c:pt>
                <c:pt idx="2">
                  <c:v>5577</c:v>
                </c:pt>
                <c:pt idx="3">
                  <c:v>5577</c:v>
                </c:pt>
                <c:pt idx="4">
                  <c:v>5577</c:v>
                </c:pt>
                <c:pt idx="5">
                  <c:v>5577</c:v>
                </c:pt>
                <c:pt idx="6">
                  <c:v>7364</c:v>
                </c:pt>
                <c:pt idx="7">
                  <c:v>7713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-1.2432873831143491E-3</c:v>
                </c:pt>
                <c:pt idx="1">
                  <c:v>-6.2134391031348432E-4</c:v>
                </c:pt>
                <c:pt idx="2">
                  <c:v>-3.6249034202485628E-4</c:v>
                </c:pt>
                <c:pt idx="3">
                  <c:v>-3.6249034202485628E-4</c:v>
                </c:pt>
                <c:pt idx="4">
                  <c:v>-3.6249034202485628E-4</c:v>
                </c:pt>
                <c:pt idx="5">
                  <c:v>-3.6249034202485628E-4</c:v>
                </c:pt>
                <c:pt idx="6">
                  <c:v>-8.0262565007297891E-5</c:v>
                </c:pt>
                <c:pt idx="7">
                  <c:v>-2.514365388299575E-5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32-400C-8365-012436D0C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340808"/>
        <c:axId val="1"/>
      </c:scatterChart>
      <c:valAx>
        <c:axId val="82934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340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6541353383458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CE7AB7F-CE95-EC2E-0BB4-6D9E6FB3D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9" t="s">
        <v>48</v>
      </c>
    </row>
    <row r="2" spans="1:6" x14ac:dyDescent="0.2">
      <c r="A2" t="s">
        <v>26</v>
      </c>
      <c r="B2" s="27" t="s">
        <v>41</v>
      </c>
      <c r="D2" s="2"/>
    </row>
    <row r="3" spans="1:6" ht="13.5" thickBot="1" x14ac:dyDescent="0.25"/>
    <row r="4" spans="1:6" ht="14.25" thickTop="1" thickBot="1" x14ac:dyDescent="0.25">
      <c r="A4" s="4" t="s">
        <v>3</v>
      </c>
      <c r="C4" s="7" t="s">
        <v>40</v>
      </c>
      <c r="D4" s="8" t="s">
        <v>40</v>
      </c>
    </row>
    <row r="5" spans="1:6" ht="13.5" thickTop="1" x14ac:dyDescent="0.2">
      <c r="A5" s="10" t="s">
        <v>31</v>
      </c>
      <c r="B5" s="11"/>
      <c r="C5" s="12">
        <v>-9.5</v>
      </c>
      <c r="D5" s="11" t="s">
        <v>32</v>
      </c>
    </row>
    <row r="6" spans="1:6" x14ac:dyDescent="0.2">
      <c r="A6" s="4" t="s">
        <v>4</v>
      </c>
    </row>
    <row r="7" spans="1:6" x14ac:dyDescent="0.2">
      <c r="A7" t="s">
        <v>5</v>
      </c>
      <c r="C7">
        <v>51402.67799999984</v>
      </c>
      <c r="D7" s="27" t="s">
        <v>39</v>
      </c>
    </row>
    <row r="8" spans="1:6" x14ac:dyDescent="0.2">
      <c r="A8" t="s">
        <v>6</v>
      </c>
      <c r="C8">
        <v>1.0449600000000001</v>
      </c>
      <c r="D8" s="27" t="s">
        <v>39</v>
      </c>
    </row>
    <row r="9" spans="1:6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22</v>
      </c>
      <c r="D10" s="3" t="s">
        <v>23</v>
      </c>
      <c r="E10" s="11"/>
    </row>
    <row r="11" spans="1:6" x14ac:dyDescent="0.2">
      <c r="A11" s="11" t="s">
        <v>18</v>
      </c>
      <c r="B11" s="11"/>
      <c r="C11" s="22">
        <f ca="1">INTERCEPT(INDIRECT($D$9):G991,INDIRECT($C$9):F991)</f>
        <v>-1.2432873831143491E-3</v>
      </c>
      <c r="D11" s="2"/>
      <c r="E11" s="11"/>
    </row>
    <row r="12" spans="1:6" x14ac:dyDescent="0.2">
      <c r="A12" s="11" t="s">
        <v>19</v>
      </c>
      <c r="B12" s="11"/>
      <c r="C12" s="22">
        <f ca="1">SLOPE(INDIRECT($D$9):G991,INDIRECT($C$9):F991)</f>
        <v>1.5793384276304336E-7</v>
      </c>
      <c r="D12" s="2"/>
      <c r="E12" s="11"/>
    </row>
    <row r="13" spans="1:6" x14ac:dyDescent="0.2">
      <c r="A13" s="11" t="s">
        <v>21</v>
      </c>
      <c r="B13" s="11"/>
      <c r="C13" s="2" t="s">
        <v>16</v>
      </c>
    </row>
    <row r="14" spans="1:6" x14ac:dyDescent="0.2">
      <c r="A14" s="11"/>
      <c r="B14" s="11"/>
      <c r="C14" s="11"/>
    </row>
    <row r="15" spans="1:6" x14ac:dyDescent="0.2">
      <c r="A15" s="13" t="s">
        <v>20</v>
      </c>
      <c r="B15" s="11"/>
      <c r="C15" s="14">
        <f ca="1">(C7+C11)+(C8+C12)*INT(MAX(F21:F3532))</f>
        <v>59462.454454856183</v>
      </c>
      <c r="E15" s="15" t="s">
        <v>36</v>
      </c>
      <c r="F15" s="12">
        <v>1</v>
      </c>
    </row>
    <row r="16" spans="1:6" x14ac:dyDescent="0.2">
      <c r="A16" s="17" t="s">
        <v>7</v>
      </c>
      <c r="B16" s="11"/>
      <c r="C16" s="18">
        <f ca="1">+C8+C12</f>
        <v>1.0449601579338428</v>
      </c>
      <c r="E16" s="15" t="s">
        <v>33</v>
      </c>
      <c r="F16" s="16">
        <f ca="1">NOW()+15018.5+$C$5/24</f>
        <v>60328.792904513888</v>
      </c>
    </row>
    <row r="17" spans="1:17" ht="13.5" thickBot="1" x14ac:dyDescent="0.25">
      <c r="A17" s="15" t="s">
        <v>30</v>
      </c>
      <c r="B17" s="11"/>
      <c r="C17" s="11">
        <f>COUNT(C21:C2190)</f>
        <v>8</v>
      </c>
      <c r="E17" s="15" t="s">
        <v>37</v>
      </c>
      <c r="F17" s="16">
        <f ca="1">ROUND(2*(F16-$C$7)/$C$8,0)/2+F15</f>
        <v>8543</v>
      </c>
    </row>
    <row r="18" spans="1:17" ht="14.25" thickTop="1" thickBot="1" x14ac:dyDescent="0.25">
      <c r="A18" s="17" t="s">
        <v>8</v>
      </c>
      <c r="B18" s="11"/>
      <c r="C18" s="20">
        <f ca="1">+C15</f>
        <v>59462.454454856183</v>
      </c>
      <c r="D18" s="21">
        <f ca="1">+C16</f>
        <v>1.0449601579338428</v>
      </c>
      <c r="E18" s="15" t="s">
        <v>38</v>
      </c>
      <c r="F18" s="24">
        <f ca="1">ROUND(2*(F16-$C$15)/$C$16,0)/2+F15</f>
        <v>830</v>
      </c>
    </row>
    <row r="19" spans="1:17" ht="13.5" thickTop="1" x14ac:dyDescent="0.2">
      <c r="E19" s="15" t="s">
        <v>34</v>
      </c>
      <c r="F19" s="19">
        <f ca="1">+$C$15+$C$16*F18-15018.5-$C$5/24</f>
        <v>45311.667219274605</v>
      </c>
    </row>
    <row r="20" spans="1:17" ht="13.5" thickBot="1" x14ac:dyDescent="0.25">
      <c r="A20" s="3" t="s">
        <v>9</v>
      </c>
      <c r="B20" s="3" t="s">
        <v>10</v>
      </c>
      <c r="C20" s="3" t="s">
        <v>11</v>
      </c>
      <c r="D20" s="3" t="s">
        <v>15</v>
      </c>
      <c r="E20" s="3" t="s">
        <v>12</v>
      </c>
      <c r="F20" s="3" t="s">
        <v>13</v>
      </c>
      <c r="G20" s="3" t="s">
        <v>14</v>
      </c>
      <c r="H20" s="6" t="s">
        <v>2</v>
      </c>
      <c r="I20" s="6" t="s">
        <v>44</v>
      </c>
      <c r="J20" s="6" t="s">
        <v>0</v>
      </c>
      <c r="K20" s="6" t="s">
        <v>1</v>
      </c>
      <c r="L20" s="6" t="s">
        <v>27</v>
      </c>
      <c r="M20" s="6" t="s">
        <v>28</v>
      </c>
      <c r="N20" s="6" t="s">
        <v>29</v>
      </c>
      <c r="O20" s="6" t="s">
        <v>25</v>
      </c>
      <c r="P20" s="5" t="s">
        <v>24</v>
      </c>
      <c r="Q20" s="3" t="s">
        <v>17</v>
      </c>
    </row>
    <row r="21" spans="1:17" x14ac:dyDescent="0.2">
      <c r="A21" s="27" t="s">
        <v>39</v>
      </c>
      <c r="C21" s="9">
        <v>51402.67799999984</v>
      </c>
      <c r="D21" s="9" t="s">
        <v>16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-1.2432873831143491E-3</v>
      </c>
      <c r="Q21" s="1">
        <f t="shared" ref="Q21:Q26" si="4">+C21-15018.5</f>
        <v>36384.17799999984</v>
      </c>
    </row>
    <row r="22" spans="1:17" x14ac:dyDescent="0.2">
      <c r="A22" s="28" t="s">
        <v>42</v>
      </c>
      <c r="B22" s="29" t="s">
        <v>43</v>
      </c>
      <c r="C22" s="30">
        <v>55517.728499999997</v>
      </c>
      <c r="D22" s="30">
        <v>4.0000000000000002E-4</v>
      </c>
      <c r="E22">
        <f t="shared" si="0"/>
        <v>3937.9981051907798</v>
      </c>
      <c r="F22">
        <f t="shared" si="1"/>
        <v>3938</v>
      </c>
      <c r="G22">
        <f t="shared" si="2"/>
        <v>-1.9799998408416286E-3</v>
      </c>
      <c r="K22">
        <f t="shared" ref="K22:K27" si="5">+G22</f>
        <v>-1.9799998408416286E-3</v>
      </c>
      <c r="O22">
        <f t="shared" ca="1" si="3"/>
        <v>-6.2134391031348432E-4</v>
      </c>
      <c r="Q22" s="1">
        <f t="shared" si="4"/>
        <v>40499.228499999997</v>
      </c>
    </row>
    <row r="23" spans="1:17" x14ac:dyDescent="0.2">
      <c r="A23" s="31" t="s">
        <v>45</v>
      </c>
      <c r="B23" s="32" t="s">
        <v>43</v>
      </c>
      <c r="C23" s="33">
        <v>57230.417200000004</v>
      </c>
      <c r="D23" s="33">
        <v>2.0000000000000001E-4</v>
      </c>
      <c r="E23">
        <f t="shared" si="0"/>
        <v>5576.9973970297078</v>
      </c>
      <c r="F23">
        <f t="shared" si="1"/>
        <v>5577</v>
      </c>
      <c r="G23">
        <f t="shared" si="2"/>
        <v>-2.7199998366995715E-3</v>
      </c>
      <c r="K23">
        <f t="shared" si="5"/>
        <v>-2.7199998366995715E-3</v>
      </c>
      <c r="O23">
        <f t="shared" ca="1" si="3"/>
        <v>-3.6249034202485628E-4</v>
      </c>
      <c r="Q23" s="1">
        <f t="shared" si="4"/>
        <v>42211.917200000004</v>
      </c>
    </row>
    <row r="24" spans="1:17" x14ac:dyDescent="0.2">
      <c r="A24" s="31" t="s">
        <v>45</v>
      </c>
      <c r="B24" s="32" t="s">
        <v>43</v>
      </c>
      <c r="C24" s="33">
        <v>57230.417300000001</v>
      </c>
      <c r="D24" s="33">
        <v>5.0000000000000001E-4</v>
      </c>
      <c r="E24">
        <f t="shared" si="0"/>
        <v>5576.9974927271478</v>
      </c>
      <c r="F24">
        <f t="shared" si="1"/>
        <v>5577</v>
      </c>
      <c r="G24">
        <f t="shared" si="2"/>
        <v>-2.6199998392257839E-3</v>
      </c>
      <c r="K24">
        <f t="shared" si="5"/>
        <v>-2.6199998392257839E-3</v>
      </c>
      <c r="O24">
        <f t="shared" ca="1" si="3"/>
        <v>-3.6249034202485628E-4</v>
      </c>
      <c r="Q24" s="1">
        <f t="shared" si="4"/>
        <v>42211.917300000001</v>
      </c>
    </row>
    <row r="25" spans="1:17" x14ac:dyDescent="0.2">
      <c r="A25" s="31" t="s">
        <v>45</v>
      </c>
      <c r="B25" s="32" t="s">
        <v>43</v>
      </c>
      <c r="C25" s="33">
        <v>57230.420980000003</v>
      </c>
      <c r="D25" s="33">
        <v>2.9999999999999997E-4</v>
      </c>
      <c r="E25">
        <f t="shared" si="0"/>
        <v>5577.0010143930504</v>
      </c>
      <c r="F25">
        <f t="shared" si="1"/>
        <v>5577</v>
      </c>
      <c r="G25">
        <f t="shared" si="2"/>
        <v>1.0600001623970456E-3</v>
      </c>
      <c r="K25">
        <f t="shared" si="5"/>
        <v>1.0600001623970456E-3</v>
      </c>
      <c r="O25">
        <f t="shared" ca="1" si="3"/>
        <v>-3.6249034202485628E-4</v>
      </c>
      <c r="Q25" s="1">
        <f t="shared" si="4"/>
        <v>42211.920980000003</v>
      </c>
    </row>
    <row r="26" spans="1:17" x14ac:dyDescent="0.2">
      <c r="A26" s="31" t="s">
        <v>45</v>
      </c>
      <c r="B26" s="32" t="s">
        <v>43</v>
      </c>
      <c r="C26" s="33">
        <v>57230.42108</v>
      </c>
      <c r="D26" s="33">
        <v>4.0000000000000002E-4</v>
      </c>
      <c r="E26">
        <f t="shared" si="0"/>
        <v>5577.0011100904912</v>
      </c>
      <c r="F26">
        <f t="shared" si="1"/>
        <v>5577</v>
      </c>
      <c r="G26">
        <f t="shared" si="2"/>
        <v>1.1600001598708332E-3</v>
      </c>
      <c r="K26">
        <f t="shared" si="5"/>
        <v>1.1600001598708332E-3</v>
      </c>
      <c r="O26">
        <f t="shared" ca="1" si="3"/>
        <v>-3.6249034202485628E-4</v>
      </c>
      <c r="Q26" s="1">
        <f t="shared" si="4"/>
        <v>42211.92108</v>
      </c>
    </row>
    <row r="27" spans="1:17" x14ac:dyDescent="0.2">
      <c r="A27" s="34" t="s">
        <v>46</v>
      </c>
      <c r="B27" s="35" t="s">
        <v>43</v>
      </c>
      <c r="C27" s="36">
        <v>59097.760799999996</v>
      </c>
      <c r="D27" s="36">
        <v>5.9999999999999995E-4</v>
      </c>
      <c r="E27">
        <f>+(C27-C$7)/C$8</f>
        <v>7363.9974735876549</v>
      </c>
      <c r="F27">
        <f t="shared" si="1"/>
        <v>7364</v>
      </c>
      <c r="G27">
        <f>+C27-(C$7+F27*C$8)</f>
        <v>-2.6399998459964991E-3</v>
      </c>
      <c r="K27">
        <f t="shared" si="5"/>
        <v>-2.6399998459964991E-3</v>
      </c>
      <c r="O27">
        <f ca="1">+C$11+C$12*$F27</f>
        <v>-8.0262565007297891E-5</v>
      </c>
      <c r="Q27" s="1">
        <f>+C27-15018.5</f>
        <v>44079.260799999996</v>
      </c>
    </row>
    <row r="28" spans="1:17" x14ac:dyDescent="0.2">
      <c r="A28" s="37" t="s">
        <v>47</v>
      </c>
      <c r="B28" s="38" t="s">
        <v>43</v>
      </c>
      <c r="C28" s="40">
        <v>59462.4588</v>
      </c>
      <c r="D28" s="41">
        <v>4.8999999999999998E-3</v>
      </c>
      <c r="E28">
        <f>+(C28-C$7)/C$8</f>
        <v>7713.0041341296892</v>
      </c>
      <c r="F28">
        <f t="shared" ref="F28" si="6">ROUND(2*E28,0)/2</f>
        <v>7713</v>
      </c>
      <c r="G28">
        <f>+C28-(C$7+F28*C$8)</f>
        <v>4.3200001600780524E-3</v>
      </c>
      <c r="K28">
        <f t="shared" ref="K28" si="7">+G28</f>
        <v>4.3200001600780524E-3</v>
      </c>
      <c r="O28">
        <f ca="1">+C$11+C$12*$F28</f>
        <v>-2.514365388299575E-5</v>
      </c>
      <c r="Q28" s="1">
        <f>+C28-15018.5</f>
        <v>44443.9588</v>
      </c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5" type="noConversion"/>
  <hyperlinks>
    <hyperlink ref="H226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2024-01-19T06:01:46Z</dcterms:modified>
</cp:coreProperties>
</file>