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E473205-0F8C-4E66-AE3E-11A49562B30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D9" i="1"/>
  <c r="C9" i="1"/>
  <c r="Q22" i="1"/>
  <c r="Q23" i="1"/>
  <c r="E21" i="1"/>
  <c r="F21" i="1"/>
  <c r="G21" i="1"/>
  <c r="I21" i="1"/>
  <c r="F16" i="1"/>
  <c r="C17" i="1"/>
  <c r="Q21" i="1"/>
  <c r="C12" i="1"/>
  <c r="C11" i="1"/>
  <c r="C15" i="1" l="1"/>
  <c r="F18" i="1" s="1"/>
  <c r="O22" i="1"/>
  <c r="O21" i="1"/>
  <c r="O23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<sst xmlns="http://schemas.openxmlformats.org/spreadsheetml/2006/main" count="65" uniqueCount="57">
  <si>
    <t>VSB-66</t>
  </si>
  <si>
    <t>Correct cycle count is unknown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</si>
  <si>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</si>
  <si>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</si>
  <si>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</si>
  <si>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</si>
  <si>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</si>
  <si>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</si>
  <si>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</si>
  <si>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</si>
  <si>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</si>
  <si>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</si>
  <si>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</si>
  <si>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</si>
  <si>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</si>
  <si>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</si>
  <si>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</si>
  <si>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</si>
  <si>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</si>
  <si>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</si>
  <si>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</si>
  <si>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</si>
  <si>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</si>
  <si>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</si>
  <si>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</si>
  <si>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</si>
  <si>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</si>
  <si>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</si>
  <si>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</si>
  <si>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</si>
  <si>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</si>
  <si>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</si>
  <si>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</si>
  <si>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</si>
  <si>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</si>
  <si>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</si>
  <si>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</si>
  <si>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</si>
  <si>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</si>
  <si>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</si>
  <si>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</si>
  <si>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</si>
  <si>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</si>
  <si>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</si>
  <si>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</si>
  <si>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V0577 Cas</t>
  </si>
  <si>
    <t>2019G</t>
  </si>
  <si>
    <t>G-</t>
  </si>
  <si>
    <t>EA</t>
  </si>
  <si>
    <t>pr_</t>
  </si>
  <si>
    <t>F-G</t>
  </si>
  <si>
    <t>V0577</t>
  </si>
  <si>
    <t>0577</t>
  </si>
  <si>
    <t>Cas</t>
  </si>
  <si>
    <t>V0577 Cas / GSC na</t>
  </si>
  <si>
    <t>GCVS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</si>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</sst>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4" borderId="5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5" fillId="24" borderId="5" xfId="0" applyFont="1" applyFill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5" fillId="0" borderId="5" xfId="0" applyNumberFormat="1" applyFont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5" fillId="0" borderId="5" xfId="0" applyFont="1" applyFill="1" applyBorder="1" applyAlignment="1">
      <alignment horizontal="left" vertical="center"/>
    </xf>
    <xf numFmtId="0" fontId="32" fillId="0" borderId="0" xfId="41" applyFont="1" applyAlignment="1">
      <alignment horizontal="left"/>
    </xf>
    <xf numFmtId="0" fontId="32" fillId="0" borderId="0" xfId="41" applyFont="1" applyAlignment="1">
      <alignment horizontal="center"/>
    </xf>
    <xf numFmtId="0" fontId="33" fillId="0" borderId="0" xfId="0" applyFont="1" applyAlignment="1"/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V0577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7673.5</c:v>
                </c:pt>
                <c:pt idx="2">
                  <c:v>7676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29-4B0B-A744-E4541F69A6B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7673.5</c:v>
                </c:pt>
                <c:pt idx="2">
                  <c:v>7676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29-4B0B-A744-E4541F69A6B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7673.5</c:v>
                </c:pt>
                <c:pt idx="2">
                  <c:v>7676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29-4B0B-A744-E4541F69A6B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7673.5</c:v>
                </c:pt>
                <c:pt idx="2">
                  <c:v>7676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-6.4227497787214816E-3</c:v>
                </c:pt>
                <c:pt idx="2">
                  <c:v>-1.2140000617364421E-3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29-4B0B-A744-E4541F69A6B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7673.5</c:v>
                </c:pt>
                <c:pt idx="2">
                  <c:v>7676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29-4B0B-A744-E4541F69A6B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7673.5</c:v>
                </c:pt>
                <c:pt idx="2">
                  <c:v>7676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29-4B0B-A744-E4541F69A6B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7673.5</c:v>
                </c:pt>
                <c:pt idx="2">
                  <c:v>7676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29-4B0B-A744-E4541F69A6B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7673.5</c:v>
                </c:pt>
                <c:pt idx="2">
                  <c:v>7676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-8.4856072074231473E-7</c:v>
                </c:pt>
                <c:pt idx="1">
                  <c:v>-3.8173289417547844E-3</c:v>
                </c:pt>
                <c:pt idx="2">
                  <c:v>-3.818572337982397E-3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29-4B0B-A744-E4541F69A6B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7673.5</c:v>
                </c:pt>
                <c:pt idx="2">
                  <c:v>7676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29-4B0B-A744-E4541F69A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413392"/>
        <c:axId val="1"/>
      </c:scatterChart>
      <c:valAx>
        <c:axId val="790413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413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0BDAEA5-1F88-EF12-DB9D-79641B593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2" ht="20.25" x14ac:dyDescent="0.3">
      <c r="A1" s="1" t="s">
        <v>54</v>
      </c>
      <c r="F1" s="31" t="s">
        <v>45</v>
      </c>
      <c r="G1" s="32" t="s">
        <v>46</v>
      </c>
      <c r="H1" s="33"/>
      <c r="I1" s="34" t="s">
        <v>47</v>
      </c>
      <c r="J1" s="35" t="s">
        <v>45</v>
      </c>
      <c r="K1" s="36">
        <v>23.2333</v>
      </c>
      <c r="L1" s="37">
        <v>60.282200000000003</v>
      </c>
      <c r="M1" s="38">
        <v>40119.449999999997</v>
      </c>
      <c r="N1" s="38">
        <v>2.3876765</v>
      </c>
      <c r="O1" s="41" t="s">
        <v>48</v>
      </c>
      <c r="P1">
        <v>13.5</v>
      </c>
      <c r="Q1">
        <v>14.6</v>
      </c>
      <c r="R1" t="s">
        <v>49</v>
      </c>
      <c r="S1" t="s">
        <v>50</v>
      </c>
      <c r="T1" t="s">
        <v>51</v>
      </c>
      <c r="U1" t="s">
        <v>52</v>
      </c>
      <c r="V1" t="s">
        <v>53</v>
      </c>
    </row>
    <row r="2" spans="1:22" x14ac:dyDescent="0.2">
      <c r="A2" t="s">
        <v>26</v>
      </c>
      <c r="B2" t="s">
        <v>48</v>
      </c>
      <c r="C2" s="30"/>
      <c r="D2" s="3"/>
    </row>
    <row r="3" spans="1:22" ht="13.5" thickBot="1" x14ac:dyDescent="0.25">
      <c r="A3" s="44" t="s">
        <v>1</v>
      </c>
    </row>
    <row r="4" spans="1:22" ht="14.25" thickTop="1" thickBot="1" x14ac:dyDescent="0.25">
      <c r="A4" s="5" t="s">
        <v>3</v>
      </c>
      <c r="C4" s="27">
        <v>40119.449999999997</v>
      </c>
      <c r="D4" s="28" t="s">
        <v>40</v>
      </c>
    </row>
    <row r="5" spans="1:22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22" x14ac:dyDescent="0.2">
      <c r="A6" s="5" t="s">
        <v>4</v>
      </c>
    </row>
    <row r="7" spans="1:22" x14ac:dyDescent="0.2">
      <c r="A7" t="s">
        <v>5</v>
      </c>
      <c r="C7" s="45">
        <v>40119.449999999997</v>
      </c>
      <c r="D7" s="29" t="s">
        <v>55</v>
      </c>
    </row>
    <row r="8" spans="1:22" x14ac:dyDescent="0.2">
      <c r="A8" t="s">
        <v>6</v>
      </c>
      <c r="C8" s="45">
        <v>2.3876765</v>
      </c>
      <c r="D8" s="29" t="s">
        <v>56</v>
      </c>
    </row>
    <row r="9" spans="1:22" x14ac:dyDescent="0.2">
      <c r="A9" s="24" t="s">
        <v>35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22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22" x14ac:dyDescent="0.2">
      <c r="A11" s="10" t="s">
        <v>18</v>
      </c>
      <c r="B11" s="10"/>
      <c r="C11" s="21">
        <f ca="1">INTERCEPT(INDIRECT($D$9):G992,INDIRECT($C$9):F992)</f>
        <v>-8.4856072074231473E-7</v>
      </c>
      <c r="D11" s="3"/>
      <c r="E11" s="10"/>
    </row>
    <row r="12" spans="1:22" x14ac:dyDescent="0.2">
      <c r="A12" s="10" t="s">
        <v>19</v>
      </c>
      <c r="B12" s="10"/>
      <c r="C12" s="21">
        <f ca="1">SLOPE(INDIRECT($D$9):G992,INDIRECT($C$9):F992)</f>
        <v>-4.9735849104503058E-7</v>
      </c>
      <c r="D12" s="3"/>
      <c r="E12" s="10"/>
    </row>
    <row r="13" spans="1:22" x14ac:dyDescent="0.2">
      <c r="A13" s="10" t="s">
        <v>21</v>
      </c>
      <c r="B13" s="10"/>
      <c r="C13" s="3" t="s">
        <v>16</v>
      </c>
    </row>
    <row r="14" spans="1:22" x14ac:dyDescent="0.2">
      <c r="A14" s="10"/>
      <c r="B14" s="10"/>
      <c r="C14" s="10"/>
    </row>
    <row r="15" spans="1:22" x14ac:dyDescent="0.2">
      <c r="A15" s="12" t="s">
        <v>20</v>
      </c>
      <c r="B15" s="10"/>
      <c r="C15" s="13">
        <f ca="1">(C7+C11)+(C8+C12)*INT(MAX(F21:F3533))</f>
        <v>58447.250995427661</v>
      </c>
      <c r="E15" s="14" t="s">
        <v>37</v>
      </c>
      <c r="F15" s="39">
        <v>1</v>
      </c>
    </row>
    <row r="16" spans="1:22" x14ac:dyDescent="0.2">
      <c r="A16" s="16" t="s">
        <v>7</v>
      </c>
      <c r="B16" s="10"/>
      <c r="C16" s="17">
        <f ca="1">+C8+C12</f>
        <v>2.3876760026415091</v>
      </c>
      <c r="E16" s="14" t="s">
        <v>33</v>
      </c>
      <c r="F16" s="40">
        <f ca="1">NOW()+15018.5+$C$5/24</f>
        <v>60329.695017013888</v>
      </c>
    </row>
    <row r="17" spans="1:21" ht="13.5" thickBot="1" x14ac:dyDescent="0.25">
      <c r="A17" s="14" t="s">
        <v>30</v>
      </c>
      <c r="B17" s="10"/>
      <c r="C17" s="10">
        <f>COUNT(C21:C2191)</f>
        <v>3</v>
      </c>
      <c r="E17" s="14" t="s">
        <v>38</v>
      </c>
      <c r="F17" s="15">
        <f ca="1">ROUND(2*(F16-$C$7)/$C$8,0)/2+F15</f>
        <v>8465.5</v>
      </c>
    </row>
    <row r="18" spans="1:21" ht="14.25" thickTop="1" thickBot="1" x14ac:dyDescent="0.25">
      <c r="A18" s="16" t="s">
        <v>8</v>
      </c>
      <c r="B18" s="10"/>
      <c r="C18" s="19">
        <f ca="1">+C15</f>
        <v>58447.250995427661</v>
      </c>
      <c r="D18" s="20">
        <f ca="1">+C16</f>
        <v>2.3876760026415091</v>
      </c>
      <c r="E18" s="14" t="s">
        <v>39</v>
      </c>
      <c r="F18" s="23">
        <f ca="1">ROUND(2*(F16-$C$15)/$C$16,0)/2+F15</f>
        <v>789.5</v>
      </c>
    </row>
    <row r="19" spans="1:21" ht="13.5" thickTop="1" x14ac:dyDescent="0.2">
      <c r="E19" s="14" t="s">
        <v>34</v>
      </c>
      <c r="F19" s="18">
        <f ca="1">+$C$15+$C$16*F18-15018.5-$C$5/24</f>
        <v>45314.217032846471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t="s">
        <v>55</v>
      </c>
      <c r="C21" s="8">
        <v>40119.449999999997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-8.4856072074231473E-7</v>
      </c>
      <c r="Q21" s="2">
        <f>+C21-15018.5</f>
        <v>25100.949999999997</v>
      </c>
    </row>
    <row r="22" spans="1:21" x14ac:dyDescent="0.2">
      <c r="A22" s="42" t="s">
        <v>0</v>
      </c>
      <c r="B22" s="43" t="s">
        <v>2</v>
      </c>
      <c r="C22" s="42">
        <v>58441.279200000223</v>
      </c>
      <c r="D22" s="42" t="s">
        <v>16</v>
      </c>
      <c r="E22">
        <f>+(C22-C$7)/C$8</f>
        <v>7673.4973100418865</v>
      </c>
      <c r="F22">
        <f>ROUND(2*E22,0)/2</f>
        <v>7673.5</v>
      </c>
      <c r="G22">
        <f>+C22-(C$7+F22*C$8)</f>
        <v>-6.4227497787214816E-3</v>
      </c>
      <c r="K22">
        <f>+G22</f>
        <v>-6.4227497787214816E-3</v>
      </c>
      <c r="O22">
        <f ca="1">+C$11+C$12*$F22</f>
        <v>-3.8173289417547844E-3</v>
      </c>
      <c r="Q22" s="2">
        <f>+C22-15018.5</f>
        <v>43422.779200000223</v>
      </c>
    </row>
    <row r="23" spans="1:21" x14ac:dyDescent="0.2">
      <c r="A23" s="42" t="s">
        <v>0</v>
      </c>
      <c r="B23" s="43" t="s">
        <v>2</v>
      </c>
      <c r="C23" s="42">
        <v>58447.253599999938</v>
      </c>
      <c r="D23" s="42" t="s">
        <v>16</v>
      </c>
      <c r="E23">
        <f>+(C23-C$7)/C$8</f>
        <v>7675.9994915558873</v>
      </c>
      <c r="F23">
        <f>ROUND(2*E23,0)/2</f>
        <v>7676</v>
      </c>
      <c r="G23">
        <f>+C23-(C$7+F23*C$8)</f>
        <v>-1.2140000617364421E-3</v>
      </c>
      <c r="K23">
        <f>+G23</f>
        <v>-1.2140000617364421E-3</v>
      </c>
      <c r="O23">
        <f ca="1">+C$11+C$12*$F23</f>
        <v>-3.818572337982397E-3</v>
      </c>
      <c r="Q23" s="2">
        <f>+C23-15018.5</f>
        <v>43428.753599999938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hyperlinks>
    <hyperlink ref="H64676" r:id="rId1" display="http://vsolj.cetus-net.org/bulletin.html"/>
    <hyperlink ref="H64669" r:id="rId2" display="https://www.aavso.org/ejaavso"/>
    <hyperlink ref="I64676" r:id="rId3" display="http://vsolj.cetus-net.org/bulletin.html"/>
    <hyperlink ref="AQ58327" r:id="rId4" display="http://cdsbib.u-strasbg.fr/cgi-bin/cdsbib?1990RMxAA..21..381G"/>
    <hyperlink ref="H64673" r:id="rId5" display="https://www.aavso.org/ejaavso"/>
    <hyperlink ref="AP5691" r:id="rId6" display="http://cdsbib.u-strasbg.fr/cgi-bin/cdsbib?1990RMxAA..21..381G"/>
    <hyperlink ref="AP5694" r:id="rId7" display="http://cdsbib.u-strasbg.fr/cgi-bin/cdsbib?1990RMxAA..21..381G"/>
    <hyperlink ref="AP5692" r:id="rId8" display="http://cdsbib.u-strasbg.fr/cgi-bin/cdsbib?1990RMxAA..21..381G"/>
    <hyperlink ref="AP5676" r:id="rId9" display="http://cdsbib.u-strasbg.fr/cgi-bin/cdsbib?1990RMxAA..21..381G"/>
    <hyperlink ref="AQ5905" r:id="rId10" display="http://cdsbib.u-strasbg.fr/cgi-bin/cdsbib?1990RMxAA..21..381G"/>
    <hyperlink ref="AQ5909" r:id="rId11" display="http://cdsbib.u-strasbg.fr/cgi-bin/cdsbib?1990RMxAA..21..381G"/>
    <hyperlink ref="AQ53" r:id="rId12" display="http://cdsbib.u-strasbg.fr/cgi-bin/cdsbib?1990RMxAA..21..381G"/>
    <hyperlink ref="I2797" r:id="rId13" display="http://vsolj.cetus-net.org/bulletin.html"/>
    <hyperlink ref="H2797" r:id="rId14" display="http://vsolj.cetus-net.org/bulletin.html"/>
    <hyperlink ref="AQ714" r:id="rId15" display="http://cdsbib.u-strasbg.fr/cgi-bin/cdsbib?1990RMxAA..21..381G"/>
    <hyperlink ref="AQ713" r:id="rId16" display="http://cdsbib.u-strasbg.fr/cgi-bin/cdsbib?1990RMxAA..21..381G"/>
    <hyperlink ref="AP3967" r:id="rId17" display="http://cdsbib.u-strasbg.fr/cgi-bin/cdsbib?1990RMxAA..21..381G"/>
    <hyperlink ref="AP3985" r:id="rId18" display="http://cdsbib.u-strasbg.fr/cgi-bin/cdsbib?1990RMxAA..21..381G"/>
    <hyperlink ref="AP3986" r:id="rId19" display="http://cdsbib.u-strasbg.fr/cgi-bin/cdsbib?1990RMxAA..21..381G"/>
    <hyperlink ref="AP3982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2024-01-20T03:40:49Z</dcterms:modified>
</cp:coreProperties>
</file>