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5A1C48-E758-4E20-A4C6-04FB79B6D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G14" i="1"/>
  <c r="E45" i="1"/>
  <c r="F45" i="1" s="1"/>
  <c r="G45" i="1" s="1"/>
  <c r="E46" i="1"/>
  <c r="F46" i="1" s="1"/>
  <c r="G46" i="1" s="1"/>
  <c r="E47" i="1"/>
  <c r="F47" i="1"/>
  <c r="G47" i="1"/>
  <c r="J47" i="1" s="1"/>
  <c r="E48" i="1"/>
  <c r="F48" i="1"/>
  <c r="G48" i="1"/>
  <c r="J48" i="1" s="1"/>
  <c r="Q45" i="1"/>
  <c r="Q46" i="1"/>
  <c r="Q47" i="1"/>
  <c r="Q48" i="1"/>
  <c r="E42" i="1"/>
  <c r="F42" i="1" s="1"/>
  <c r="G42" i="1" s="1"/>
  <c r="E43" i="1"/>
  <c r="F43" i="1" s="1"/>
  <c r="G43" i="1" s="1"/>
  <c r="E44" i="1"/>
  <c r="F44" i="1"/>
  <c r="G44" i="1"/>
  <c r="J44" i="1" s="1"/>
  <c r="Q42" i="1"/>
  <c r="Q43" i="1"/>
  <c r="Q44" i="1"/>
  <c r="E21" i="1"/>
  <c r="F21" i="1" s="1"/>
  <c r="G21" i="1" s="1"/>
  <c r="E22" i="1"/>
  <c r="F22" i="1"/>
  <c r="G22" i="1"/>
  <c r="R22" i="1" s="1"/>
  <c r="E23" i="1"/>
  <c r="F23" i="1"/>
  <c r="G23" i="1" s="1"/>
  <c r="E27" i="1"/>
  <c r="F27" i="1" s="1"/>
  <c r="G27" i="1" s="1"/>
  <c r="E28" i="1"/>
  <c r="F28" i="1"/>
  <c r="G28" i="1"/>
  <c r="R28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/>
  <c r="G35" i="1" s="1"/>
  <c r="E36" i="1"/>
  <c r="F36" i="1"/>
  <c r="G36" i="1" s="1"/>
  <c r="E37" i="1"/>
  <c r="F37" i="1"/>
  <c r="G37" i="1"/>
  <c r="E38" i="1"/>
  <c r="F38" i="1"/>
  <c r="G38" i="1"/>
  <c r="J38" i="1" s="1"/>
  <c r="E39" i="1"/>
  <c r="F39" i="1" s="1"/>
  <c r="G39" i="1" s="1"/>
  <c r="E40" i="1"/>
  <c r="F40" i="1" s="1"/>
  <c r="G40" i="1" s="1"/>
  <c r="E41" i="1"/>
  <c r="F41" i="1" s="1"/>
  <c r="G41" i="1" s="1"/>
  <c r="E24" i="1"/>
  <c r="F24" i="1"/>
  <c r="G24" i="1" s="1"/>
  <c r="E25" i="1"/>
  <c r="F25" i="1"/>
  <c r="G25" i="1"/>
  <c r="S25" i="1" s="1"/>
  <c r="E26" i="1"/>
  <c r="F26" i="1" s="1"/>
  <c r="G26" i="1" s="1"/>
  <c r="E29" i="1"/>
  <c r="F29" i="1"/>
  <c r="G29" i="1" s="1"/>
  <c r="E30" i="1"/>
  <c r="F30" i="1"/>
  <c r="G30" i="1" s="1"/>
  <c r="E31" i="1"/>
  <c r="F31" i="1" s="1"/>
  <c r="G31" i="1" s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8" i="1"/>
  <c r="Q22" i="1"/>
  <c r="Q23" i="1"/>
  <c r="Q27" i="1"/>
  <c r="Q24" i="1"/>
  <c r="Q25" i="1"/>
  <c r="Q26" i="1"/>
  <c r="C17" i="1"/>
  <c r="Q21" i="1"/>
  <c r="R47" i="1"/>
  <c r="I25" i="1"/>
  <c r="H28" i="1"/>
  <c r="J37" i="1"/>
  <c r="R37" i="1"/>
  <c r="R44" i="1"/>
  <c r="I22" i="1"/>
  <c r="J42" i="1" l="1"/>
  <c r="S42" i="1"/>
  <c r="I26" i="1"/>
  <c r="S26" i="1"/>
  <c r="R35" i="1"/>
  <c r="J35" i="1"/>
  <c r="R27" i="1"/>
  <c r="I27" i="1"/>
  <c r="R21" i="1"/>
  <c r="H21" i="1"/>
  <c r="J39" i="1"/>
  <c r="R39" i="1"/>
  <c r="I23" i="1"/>
  <c r="R23" i="1"/>
  <c r="R46" i="1"/>
  <c r="J46" i="1"/>
  <c r="S31" i="1"/>
  <c r="J31" i="1"/>
  <c r="R34" i="1"/>
  <c r="J34" i="1"/>
  <c r="J45" i="1"/>
  <c r="R45" i="1"/>
  <c r="R40" i="1"/>
  <c r="J40" i="1"/>
  <c r="S30" i="1"/>
  <c r="J30" i="1"/>
  <c r="I24" i="1"/>
  <c r="S24" i="1"/>
  <c r="J33" i="1"/>
  <c r="R33" i="1"/>
  <c r="R32" i="1"/>
  <c r="J32" i="1"/>
  <c r="R36" i="1"/>
  <c r="J36" i="1"/>
  <c r="S29" i="1"/>
  <c r="J29" i="1"/>
  <c r="R41" i="1"/>
  <c r="J41" i="1"/>
  <c r="R43" i="1"/>
  <c r="J43" i="1"/>
  <c r="R38" i="1"/>
  <c r="S48" i="1"/>
  <c r="G49" i="1"/>
  <c r="C11" i="1"/>
  <c r="C12" i="1"/>
  <c r="C16" i="1" s="1"/>
  <c r="D18" i="1" s="1"/>
  <c r="G15" i="1"/>
  <c r="R19" i="1" l="1"/>
  <c r="E18" i="1" s="1"/>
  <c r="O22" i="1"/>
  <c r="O38" i="1"/>
  <c r="O41" i="1"/>
  <c r="O21" i="1"/>
  <c r="O36" i="1"/>
  <c r="O24" i="1"/>
  <c r="O25" i="1"/>
  <c r="O26" i="1"/>
  <c r="O23" i="1"/>
  <c r="O30" i="1"/>
  <c r="C15" i="1"/>
  <c r="O45" i="1"/>
  <c r="O40" i="1"/>
  <c r="O49" i="1"/>
  <c r="O48" i="1"/>
  <c r="O47" i="1"/>
  <c r="O46" i="1"/>
  <c r="O28" i="1"/>
  <c r="O29" i="1"/>
  <c r="O43" i="1"/>
  <c r="O42" i="1"/>
  <c r="O31" i="1"/>
  <c r="O35" i="1"/>
  <c r="O34" i="1"/>
  <c r="O44" i="1"/>
  <c r="O37" i="1"/>
  <c r="O39" i="1"/>
  <c r="O32" i="1"/>
  <c r="O33" i="1"/>
  <c r="O27" i="1"/>
  <c r="J49" i="1"/>
  <c r="S49" i="1"/>
  <c r="D12" i="1" l="1"/>
  <c r="D16" i="1" s="1"/>
  <c r="D19" i="1" s="1"/>
  <c r="S19" i="1"/>
  <c r="E19" i="1" s="1"/>
  <c r="D11" i="1"/>
  <c r="C18" i="1"/>
  <c r="G16" i="1"/>
  <c r="G17" i="1" s="1"/>
  <c r="P21" i="1" l="1"/>
  <c r="P30" i="1"/>
  <c r="P24" i="1"/>
  <c r="P42" i="1"/>
  <c r="D15" i="1"/>
  <c r="C19" i="1" s="1"/>
  <c r="P32" i="1"/>
  <c r="P26" i="1"/>
  <c r="P44" i="1"/>
  <c r="P34" i="1"/>
  <c r="P48" i="1"/>
  <c r="P31" i="1"/>
  <c r="P35" i="1"/>
  <c r="P36" i="1"/>
  <c r="P29" i="1"/>
  <c r="P37" i="1"/>
  <c r="P25" i="1"/>
  <c r="P38" i="1"/>
  <c r="P33" i="1"/>
  <c r="P41" i="1"/>
  <c r="P49" i="1"/>
  <c r="P45" i="1"/>
  <c r="P40" i="1"/>
  <c r="P39" i="1"/>
  <c r="P27" i="1"/>
  <c r="P47" i="1"/>
  <c r="P28" i="1"/>
  <c r="P22" i="1"/>
  <c r="P43" i="1"/>
  <c r="P23" i="1"/>
  <c r="P46" i="1"/>
</calcChain>
</file>

<file path=xl/sharedStrings.xml><?xml version="1.0" encoding="utf-8"?>
<sst xmlns="http://schemas.openxmlformats.org/spreadsheetml/2006/main" count="104" uniqueCount="54">
  <si>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</si>
  <si>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</si>
  <si>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</si>
  <si>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</si>
  <si>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</si>
  <si>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</si>
  <si>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</si>
  <si>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</si>
  <si>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</si>
  <si>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</si>
  <si>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</si>
  <si>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</si>
  <si>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</si>
  <si>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</si>
  <si>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</si>
  <si>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</si>
  <si>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</si>
  <si>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</si>
  <si>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</si>
  <si>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</si>
  <si>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</si>
  <si>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</si>
  <si>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</si>
  <si>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</si>
  <si>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</si>
  <si>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</si>
  <si>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</si>
  <si>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</si>
  <si>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</si>
  <si>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</si>
  <si>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</si>
  <si>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</si>
  <si>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IBVS 5809</t>
  </si>
  <si>
    <t>II</t>
  </si>
  <si>
    <t>2007OEJV…74….1B</t>
  </si>
  <si>
    <t>2008OEJV...94....1B</t>
  </si>
  <si>
    <t>I</t>
  </si>
  <si>
    <t>not avail.</t>
  </si>
  <si>
    <t>V0785 Cas / GSC 4041-0465</t>
  </si>
  <si>
    <t>EA</t>
  </si>
  <si>
    <t>OEJV</t>
  </si>
  <si>
    <t>IBVS 6007</t>
  </si>
  <si>
    <t>OEJV 0160</t>
  </si>
  <si>
    <t>OEJV 0179</t>
  </si>
  <si>
    <t>OEJV 0205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</si>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</sst>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10" fillId="0" borderId="0" xfId="0" applyFont="1">
      <alignment vertical="top"/>
    </xf>
    <xf numFmtId="0" fontId="3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2" fillId="0" borderId="0" xfId="0" applyFont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V0785 Cas - O-C Diagr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698488775859537E-2"/>
          <c:y val="0.13454737821212734"/>
          <c:w val="0.87597645946430613"/>
          <c:h val="0.6653395493901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1'!$H$21:$H$110</c:f>
              <c:numCache>
                <c:formatCode>General</c:formatCode>
                <c:ptCount val="90"/>
                <c:pt idx="0">
                  <c:v>0</c:v>
                </c:pt>
                <c:pt idx="7">
                  <c:v>-4.4300000001385342E-2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99-40CE-9433-534631EBF74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1'!$I$21:$I$110</c:f>
              <c:numCache>
                <c:formatCode>General</c:formatCode>
                <c:ptCount val="90"/>
                <c:pt idx="1">
                  <c:v>-4.1399999972782098E-3</c:v>
                </c:pt>
                <c:pt idx="2">
                  <c:v>-1.5609999994921964E-2</c:v>
                </c:pt>
                <c:pt idx="3">
                  <c:v>0.13698999999905936</c:v>
                </c:pt>
                <c:pt idx="4">
                  <c:v>0.1383300000015879</c:v>
                </c:pt>
                <c:pt idx="5">
                  <c:v>0.14115999999921769</c:v>
                </c:pt>
                <c:pt idx="6">
                  <c:v>-2.2969999998167623E-2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99-40CE-9433-534631EBF74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1'!$F$21:$F$1100</c:f>
              <c:numCache>
                <c:formatCode>General</c:formatCode>
                <c:ptCount val="108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1'!$J$21:$J$1100</c:f>
              <c:numCache>
                <c:formatCode>General</c:formatCode>
                <c:ptCount val="1080"/>
                <c:pt idx="8">
                  <c:v>9.9620000000868458E-2</c:v>
                </c:pt>
                <c:pt idx="9">
                  <c:v>0.10081999999965774</c:v>
                </c:pt>
                <c:pt idx="10">
                  <c:v>0.10268999999971129</c:v>
                </c:pt>
                <c:pt idx="11">
                  <c:v>-4.484000000229571E-2</c:v>
                </c:pt>
                <c:pt idx="12">
                  <c:v>-4.2040000000270084E-2</c:v>
                </c:pt>
                <c:pt idx="13">
                  <c:v>-4.2040000000270084E-2</c:v>
                </c:pt>
                <c:pt idx="14">
                  <c:v>-3.8840000001073349E-2</c:v>
                </c:pt>
                <c:pt idx="15">
                  <c:v>-5.0769999994372483E-2</c:v>
                </c:pt>
                <c:pt idx="16">
                  <c:v>-5.0369999997201376E-2</c:v>
                </c:pt>
                <c:pt idx="17">
                  <c:v>-4.9869999995280523E-2</c:v>
                </c:pt>
                <c:pt idx="18">
                  <c:v>-5.2779999998165295E-2</c:v>
                </c:pt>
                <c:pt idx="19">
                  <c:v>-5.1870000002963934E-2</c:v>
                </c:pt>
                <c:pt idx="20">
                  <c:v>-5.0349999997706618E-2</c:v>
                </c:pt>
                <c:pt idx="21">
                  <c:v>5.1769999998214189E-2</c:v>
                </c:pt>
                <c:pt idx="22">
                  <c:v>-6.7100000000209548E-2</c:v>
                </c:pt>
                <c:pt idx="23">
                  <c:v>-6.4109999999345746E-2</c:v>
                </c:pt>
                <c:pt idx="24">
                  <c:v>-8.1459999993967358E-2</c:v>
                </c:pt>
                <c:pt idx="25">
                  <c:v>-8.0640000000130385E-2</c:v>
                </c:pt>
                <c:pt idx="26">
                  <c:v>-7.9849999994621612E-2</c:v>
                </c:pt>
                <c:pt idx="27">
                  <c:v>-3.0499999920721166E-3</c:v>
                </c:pt>
                <c:pt idx="28">
                  <c:v>-9.315999999671476E-2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99-40CE-9433-534631EBF74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99-40CE-9433-534631EBF74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99-40CE-9433-534631EBF74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99-40CE-9433-534631EBF74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1'!$F$21:$F$110</c:f>
              <c:numCache>
                <c:formatCode>General</c:formatCode>
                <c:ptCount val="90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1'!$N$21:$N$110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99-40CE-9433-534631EB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714120"/>
        <c:axId val="723723840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1'!$O$20</c15:sqref>
                        </c15:formulaRef>
                      </c:ext>
                    </c:extLst>
                    <c:strCache>
                      <c:ptCount val="1"/>
                      <c:pt idx="0">
                        <c:v>Prim. Fit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1'!$F$21:$F$110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148</c:v>
                      </c:pt>
                      <c:pt idx="2">
                        <c:v>296</c:v>
                      </c:pt>
                      <c:pt idx="3">
                        <c:v>348.5</c:v>
                      </c:pt>
                      <c:pt idx="4">
                        <c:v>348.5</c:v>
                      </c:pt>
                      <c:pt idx="5">
                        <c:v>348.5</c:v>
                      </c:pt>
                      <c:pt idx="6">
                        <c:v>393</c:v>
                      </c:pt>
                      <c:pt idx="7">
                        <c:v>827</c:v>
                      </c:pt>
                      <c:pt idx="8">
                        <c:v>829.5</c:v>
                      </c:pt>
                      <c:pt idx="9">
                        <c:v>829.5</c:v>
                      </c:pt>
                      <c:pt idx="10">
                        <c:v>832.5</c:v>
                      </c:pt>
                      <c:pt idx="11">
                        <c:v>840</c:v>
                      </c:pt>
                      <c:pt idx="12">
                        <c:v>840</c:v>
                      </c:pt>
                      <c:pt idx="13">
                        <c:v>840</c:v>
                      </c:pt>
                      <c:pt idx="14">
                        <c:v>840</c:v>
                      </c:pt>
                      <c:pt idx="15">
                        <c:v>982</c:v>
                      </c:pt>
                      <c:pt idx="16">
                        <c:v>982</c:v>
                      </c:pt>
                      <c:pt idx="17">
                        <c:v>982</c:v>
                      </c:pt>
                      <c:pt idx="18">
                        <c:v>1019</c:v>
                      </c:pt>
                      <c:pt idx="19">
                        <c:v>1019</c:v>
                      </c:pt>
                      <c:pt idx="20">
                        <c:v>1019</c:v>
                      </c:pt>
                      <c:pt idx="21">
                        <c:v>1393.5</c:v>
                      </c:pt>
                      <c:pt idx="22">
                        <c:v>1395</c:v>
                      </c:pt>
                      <c:pt idx="23">
                        <c:v>1308</c:v>
                      </c:pt>
                      <c:pt idx="24">
                        <c:v>1803</c:v>
                      </c:pt>
                      <c:pt idx="25">
                        <c:v>1813</c:v>
                      </c:pt>
                      <c:pt idx="26">
                        <c:v>1817</c:v>
                      </c:pt>
                      <c:pt idx="27">
                        <c:v>1935.5</c:v>
                      </c:pt>
                      <c:pt idx="28">
                        <c:v>2192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1'!$O$21:$O$110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-4.0289630235801899E-3</c:v>
                      </c:pt>
                      <c:pt idx="1">
                        <c:v>-1.0619730097926976E-2</c:v>
                      </c:pt>
                      <c:pt idx="2">
                        <c:v>-1.7210497172273763E-2</c:v>
                      </c:pt>
                      <c:pt idx="3">
                        <c:v>-1.95484381952684E-2</c:v>
                      </c:pt>
                      <c:pt idx="4">
                        <c:v>-1.95484381952684E-2</c:v>
                      </c:pt>
                      <c:pt idx="5">
                        <c:v>-1.95484381952684E-2</c:v>
                      </c:pt>
                      <c:pt idx="6">
                        <c:v>-2.153012153856862E-2</c:v>
                      </c:pt>
                      <c:pt idx="7">
                        <c:v>-4.0857100661990955E-2</c:v>
                      </c:pt>
                      <c:pt idx="8">
                        <c:v>-4.0968431186895457E-2</c:v>
                      </c:pt>
                      <c:pt idx="9">
                        <c:v>-4.0968431186895457E-2</c:v>
                      </c:pt>
                      <c:pt idx="10">
                        <c:v>-4.1102027816780871E-2</c:v>
                      </c:pt>
                      <c:pt idx="11">
                        <c:v>-4.143601939149439E-2</c:v>
                      </c:pt>
                      <c:pt idx="12">
                        <c:v>-4.143601939149439E-2</c:v>
                      </c:pt>
                      <c:pt idx="13">
                        <c:v>-4.143601939149439E-2</c:v>
                      </c:pt>
                      <c:pt idx="14">
                        <c:v>-4.143601939149439E-2</c:v>
                      </c:pt>
                      <c:pt idx="15">
                        <c:v>-4.7759593206070358E-2</c:v>
                      </c:pt>
                      <c:pt idx="16">
                        <c:v>-4.7759593206070358E-2</c:v>
                      </c:pt>
                      <c:pt idx="17">
                        <c:v>-4.7759593206070358E-2</c:v>
                      </c:pt>
                      <c:pt idx="18">
                        <c:v>-4.9407284974657059E-2</c:v>
                      </c:pt>
                      <c:pt idx="19">
                        <c:v>-4.9407284974657059E-2</c:v>
                      </c:pt>
                      <c:pt idx="20">
                        <c:v>-4.9407284974657059E-2</c:v>
                      </c:pt>
                      <c:pt idx="21">
                        <c:v>-6.6084597605352138E-2</c:v>
                      </c:pt>
                      <c:pt idx="22">
                        <c:v>-6.6151395920294842E-2</c:v>
                      </c:pt>
                      <c:pt idx="23">
                        <c:v>-6.2277093653618013E-2</c:v>
                      </c:pt>
                      <c:pt idx="24">
                        <c:v>-8.4320537584710309E-2</c:v>
                      </c:pt>
                      <c:pt idx="25">
                        <c:v>-8.4765859684328329E-2</c:v>
                      </c:pt>
                      <c:pt idx="26">
                        <c:v>-8.4943988524175548E-2</c:v>
                      </c:pt>
                      <c:pt idx="27">
                        <c:v>-9.0221055404649156E-2</c:v>
                      </c:pt>
                      <c:pt idx="28">
                        <c:v>-0.10164356725985152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AD99-40CE-9433-534631EBF745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Sec. Fit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1'!$F$21:$F$1100</c15:sqref>
                        </c15:formulaRef>
                      </c:ext>
                    </c:extLst>
                    <c:numCache>
                      <c:formatCode>General</c:formatCode>
                      <c:ptCount val="1080"/>
                      <c:pt idx="0">
                        <c:v>0</c:v>
                      </c:pt>
                      <c:pt idx="1">
                        <c:v>148</c:v>
                      </c:pt>
                      <c:pt idx="2">
                        <c:v>296</c:v>
                      </c:pt>
                      <c:pt idx="3">
                        <c:v>348.5</c:v>
                      </c:pt>
                      <c:pt idx="4">
                        <c:v>348.5</c:v>
                      </c:pt>
                      <c:pt idx="5">
                        <c:v>348.5</c:v>
                      </c:pt>
                      <c:pt idx="6">
                        <c:v>393</c:v>
                      </c:pt>
                      <c:pt idx="7">
                        <c:v>827</c:v>
                      </c:pt>
                      <c:pt idx="8">
                        <c:v>829.5</c:v>
                      </c:pt>
                      <c:pt idx="9">
                        <c:v>829.5</c:v>
                      </c:pt>
                      <c:pt idx="10">
                        <c:v>832.5</c:v>
                      </c:pt>
                      <c:pt idx="11">
                        <c:v>840</c:v>
                      </c:pt>
                      <c:pt idx="12">
                        <c:v>840</c:v>
                      </c:pt>
                      <c:pt idx="13">
                        <c:v>840</c:v>
                      </c:pt>
                      <c:pt idx="14">
                        <c:v>840</c:v>
                      </c:pt>
                      <c:pt idx="15">
                        <c:v>982</c:v>
                      </c:pt>
                      <c:pt idx="16">
                        <c:v>982</c:v>
                      </c:pt>
                      <c:pt idx="17">
                        <c:v>982</c:v>
                      </c:pt>
                      <c:pt idx="18">
                        <c:v>1019</c:v>
                      </c:pt>
                      <c:pt idx="19">
                        <c:v>1019</c:v>
                      </c:pt>
                      <c:pt idx="20">
                        <c:v>1019</c:v>
                      </c:pt>
                      <c:pt idx="21">
                        <c:v>1393.5</c:v>
                      </c:pt>
                      <c:pt idx="22">
                        <c:v>1395</c:v>
                      </c:pt>
                      <c:pt idx="23">
                        <c:v>1308</c:v>
                      </c:pt>
                      <c:pt idx="24">
                        <c:v>1803</c:v>
                      </c:pt>
                      <c:pt idx="25">
                        <c:v>1813</c:v>
                      </c:pt>
                      <c:pt idx="26">
                        <c:v>1817</c:v>
                      </c:pt>
                      <c:pt idx="27">
                        <c:v>1935.5</c:v>
                      </c:pt>
                      <c:pt idx="28">
                        <c:v>2192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1'!$P$21:$P$1100</c15:sqref>
                        </c15:formulaRef>
                      </c:ext>
                    </c:extLst>
                    <c:numCache>
                      <c:formatCode>General</c:formatCode>
                      <c:ptCount val="1080"/>
                      <c:pt idx="0">
                        <c:v>0.18612053098481388</c:v>
                      </c:pt>
                      <c:pt idx="1">
                        <c:v>0.16978277571098283</c:v>
                      </c:pt>
                      <c:pt idx="2">
                        <c:v>0.15344502043715177</c:v>
                      </c:pt>
                      <c:pt idx="3">
                        <c:v>0.14764953292447522</c:v>
                      </c:pt>
                      <c:pt idx="4">
                        <c:v>0.14764953292447522</c:v>
                      </c:pt>
                      <c:pt idx="5">
                        <c:v>0.14764953292447522</c:v>
                      </c:pt>
                      <c:pt idx="6">
                        <c:v>0.14273716731849223</c:v>
                      </c:pt>
                      <c:pt idx="7">
                        <c:v>9.4827803880366032E-2</c:v>
                      </c:pt>
                      <c:pt idx="8">
                        <c:v>9.4551828284524297E-2</c:v>
                      </c:pt>
                      <c:pt idx="9">
                        <c:v>9.4551828284524297E-2</c:v>
                      </c:pt>
                      <c:pt idx="10">
                        <c:v>9.4220657569514199E-2</c:v>
                      </c:pt>
                      <c:pt idx="11">
                        <c:v>9.3392730781988981E-2</c:v>
                      </c:pt>
                      <c:pt idx="12">
                        <c:v>9.3392730781988981E-2</c:v>
                      </c:pt>
                      <c:pt idx="13">
                        <c:v>9.3392730781988981E-2</c:v>
                      </c:pt>
                      <c:pt idx="14">
                        <c:v>9.3392730781988981E-2</c:v>
                      </c:pt>
                      <c:pt idx="15">
                        <c:v>7.7717316938178099E-2</c:v>
                      </c:pt>
                      <c:pt idx="16">
                        <c:v>7.7717316938178099E-2</c:v>
                      </c:pt>
                      <c:pt idx="17">
                        <c:v>7.7717316938178099E-2</c:v>
                      </c:pt>
                      <c:pt idx="18">
                        <c:v>7.3632878119720344E-2</c:v>
                      </c:pt>
                      <c:pt idx="19">
                        <c:v>7.3632878119720344E-2</c:v>
                      </c:pt>
                      <c:pt idx="20">
                        <c:v>7.3632878119720344E-2</c:v>
                      </c:pt>
                      <c:pt idx="21">
                        <c:v>3.229173386262757E-2</c:v>
                      </c:pt>
                      <c:pt idx="22">
                        <c:v>3.212614850512252E-2</c:v>
                      </c:pt>
                      <c:pt idx="23">
                        <c:v>4.1730099240415097E-2</c:v>
                      </c:pt>
                      <c:pt idx="24">
                        <c:v>-1.2913068736249561E-2</c:v>
                      </c:pt>
                      <c:pt idx="25">
                        <c:v>-1.4016971119616528E-2</c:v>
                      </c:pt>
                      <c:pt idx="26">
                        <c:v>-1.4458532072963298E-2</c:v>
                      </c:pt>
                      <c:pt idx="27">
                        <c:v>-2.7539775315861825E-2</c:v>
                      </c:pt>
                      <c:pt idx="28">
                        <c:v>-5.5854871449224436E-2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D99-40CE-9433-534631EBF745}"/>
                  </c:ext>
                </c:extLst>
              </c15:ser>
            </c15:filteredScatterSeries>
          </c:ext>
        </c:extLst>
      </c:scatterChart>
      <c:valAx>
        <c:axId val="72371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7612689718136"/>
              <c:y val="0.85639742816706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723840"/>
        <c:crosses val="autoZero"/>
        <c:crossBetween val="midCat"/>
      </c:valAx>
      <c:valAx>
        <c:axId val="7237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</a:t>
                </a:r>
                <a:r>
                  <a:rPr lang="en-AU" baseline="0"/>
                  <a:t> (Days)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016260162601626E-2"/>
              <c:y val="0.56243959067636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714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V785 Cas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1'!$R$21:$R$913</c:f>
              <c:numCache>
                <c:formatCode>General</c:formatCode>
                <c:ptCount val="893"/>
                <c:pt idx="0">
                  <c:v>0</c:v>
                </c:pt>
                <c:pt idx="1">
                  <c:v>-4.1399999972782098E-3</c:v>
                </c:pt>
                <c:pt idx="2">
                  <c:v>-1.5609999994921964E-2</c:v>
                </c:pt>
                <c:pt idx="6">
                  <c:v>-2.2969999998167623E-2</c:v>
                </c:pt>
                <c:pt idx="7">
                  <c:v>-4.4300000001385342E-2</c:v>
                </c:pt>
                <c:pt idx="11">
                  <c:v>-4.484000000229571E-2</c:v>
                </c:pt>
                <c:pt idx="12">
                  <c:v>-4.2040000000270084E-2</c:v>
                </c:pt>
                <c:pt idx="13">
                  <c:v>-4.2040000000270084E-2</c:v>
                </c:pt>
                <c:pt idx="14">
                  <c:v>-3.8840000001073349E-2</c:v>
                </c:pt>
                <c:pt idx="15">
                  <c:v>-5.0769999994372483E-2</c:v>
                </c:pt>
                <c:pt idx="16">
                  <c:v>-5.0369999997201376E-2</c:v>
                </c:pt>
                <c:pt idx="17">
                  <c:v>-4.9869999995280523E-2</c:v>
                </c:pt>
                <c:pt idx="18">
                  <c:v>-5.2779999998165295E-2</c:v>
                </c:pt>
                <c:pt idx="19">
                  <c:v>-5.1870000002963934E-2</c:v>
                </c:pt>
                <c:pt idx="20">
                  <c:v>-5.0349999997706618E-2</c:v>
                </c:pt>
                <c:pt idx="22">
                  <c:v>-6.7100000000209548E-2</c:v>
                </c:pt>
                <c:pt idx="23">
                  <c:v>-6.4109999999345746E-2</c:v>
                </c:pt>
                <c:pt idx="24">
                  <c:v>-8.1459999993967358E-2</c:v>
                </c:pt>
                <c:pt idx="25">
                  <c:v>-8.0640000000130385E-2</c:v>
                </c:pt>
                <c:pt idx="26">
                  <c:v>-7.9849999994621612E-2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2-460B-A19C-3B3DEE7690F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1'!$O$21:$O$913</c:f>
              <c:numCache>
                <c:formatCode>General</c:formatCode>
                <c:ptCount val="893"/>
                <c:pt idx="0">
                  <c:v>-4.0289630235801899E-3</c:v>
                </c:pt>
                <c:pt idx="1">
                  <c:v>-1.0619730097926976E-2</c:v>
                </c:pt>
                <c:pt idx="2">
                  <c:v>-1.7210497172273763E-2</c:v>
                </c:pt>
                <c:pt idx="3">
                  <c:v>-1.95484381952684E-2</c:v>
                </c:pt>
                <c:pt idx="4">
                  <c:v>-1.95484381952684E-2</c:v>
                </c:pt>
                <c:pt idx="5">
                  <c:v>-1.95484381952684E-2</c:v>
                </c:pt>
                <c:pt idx="6">
                  <c:v>-2.153012153856862E-2</c:v>
                </c:pt>
                <c:pt idx="7">
                  <c:v>-4.0857100661990955E-2</c:v>
                </c:pt>
                <c:pt idx="8">
                  <c:v>-4.0968431186895457E-2</c:v>
                </c:pt>
                <c:pt idx="9">
                  <c:v>-4.0968431186895457E-2</c:v>
                </c:pt>
                <c:pt idx="10">
                  <c:v>-4.1102027816780871E-2</c:v>
                </c:pt>
                <c:pt idx="11">
                  <c:v>-4.143601939149439E-2</c:v>
                </c:pt>
                <c:pt idx="12">
                  <c:v>-4.143601939149439E-2</c:v>
                </c:pt>
                <c:pt idx="13">
                  <c:v>-4.143601939149439E-2</c:v>
                </c:pt>
                <c:pt idx="14">
                  <c:v>-4.143601939149439E-2</c:v>
                </c:pt>
                <c:pt idx="15">
                  <c:v>-4.7759593206070358E-2</c:v>
                </c:pt>
                <c:pt idx="16">
                  <c:v>-4.7759593206070358E-2</c:v>
                </c:pt>
                <c:pt idx="17">
                  <c:v>-4.7759593206070358E-2</c:v>
                </c:pt>
                <c:pt idx="18">
                  <c:v>-4.9407284974657059E-2</c:v>
                </c:pt>
                <c:pt idx="19">
                  <c:v>-4.9407284974657059E-2</c:v>
                </c:pt>
                <c:pt idx="20">
                  <c:v>-4.9407284974657059E-2</c:v>
                </c:pt>
                <c:pt idx="21">
                  <c:v>-6.6084597605352138E-2</c:v>
                </c:pt>
                <c:pt idx="22">
                  <c:v>-6.6151395920294842E-2</c:v>
                </c:pt>
                <c:pt idx="23">
                  <c:v>-6.2277093653618013E-2</c:v>
                </c:pt>
                <c:pt idx="24">
                  <c:v>-8.4320537584710309E-2</c:v>
                </c:pt>
                <c:pt idx="25">
                  <c:v>-8.4765859684328329E-2</c:v>
                </c:pt>
                <c:pt idx="26">
                  <c:v>-8.4943988524175548E-2</c:v>
                </c:pt>
                <c:pt idx="27">
                  <c:v>-9.0221055404649156E-2</c:v>
                </c:pt>
                <c:pt idx="28">
                  <c:v>-0.10164356725985152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2-460B-A19C-3B3DEE76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42376"/>
        <c:axId val="1"/>
      </c:scatterChart>
      <c:valAx>
        <c:axId val="662342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42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V785 Cas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1'!$S$21:$S$913</c:f>
              <c:numCache>
                <c:formatCode>General</c:formatCode>
                <c:ptCount val="893"/>
                <c:pt idx="3">
                  <c:v>0.13698999999905936</c:v>
                </c:pt>
                <c:pt idx="4">
                  <c:v>0.1383300000015879</c:v>
                </c:pt>
                <c:pt idx="5">
                  <c:v>0.14115999999921769</c:v>
                </c:pt>
                <c:pt idx="8">
                  <c:v>9.9620000000868458E-2</c:v>
                </c:pt>
                <c:pt idx="9">
                  <c:v>0.10081999999965774</c:v>
                </c:pt>
                <c:pt idx="10">
                  <c:v>0.10268999999971129</c:v>
                </c:pt>
                <c:pt idx="21">
                  <c:v>5.1769999998214189E-2</c:v>
                </c:pt>
                <c:pt idx="27">
                  <c:v>-3.0499999920721166E-3</c:v>
                </c:pt>
                <c:pt idx="28">
                  <c:v>-9.315999999671476E-2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8-4985-936B-6E58B2C5857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'Active 1'!$P$21:$P$913</c:f>
              <c:numCache>
                <c:formatCode>General</c:formatCode>
                <c:ptCount val="893"/>
                <c:pt idx="0">
                  <c:v>0.18612053098481388</c:v>
                </c:pt>
                <c:pt idx="1">
                  <c:v>0.16978277571098283</c:v>
                </c:pt>
                <c:pt idx="2">
                  <c:v>0.15344502043715177</c:v>
                </c:pt>
                <c:pt idx="3">
                  <c:v>0.14764953292447522</c:v>
                </c:pt>
                <c:pt idx="4">
                  <c:v>0.14764953292447522</c:v>
                </c:pt>
                <c:pt idx="5">
                  <c:v>0.14764953292447522</c:v>
                </c:pt>
                <c:pt idx="6">
                  <c:v>0.14273716731849223</c:v>
                </c:pt>
                <c:pt idx="7">
                  <c:v>9.4827803880366032E-2</c:v>
                </c:pt>
                <c:pt idx="8">
                  <c:v>9.4551828284524297E-2</c:v>
                </c:pt>
                <c:pt idx="9">
                  <c:v>9.4551828284524297E-2</c:v>
                </c:pt>
                <c:pt idx="10">
                  <c:v>9.4220657569514199E-2</c:v>
                </c:pt>
                <c:pt idx="11">
                  <c:v>9.3392730781988981E-2</c:v>
                </c:pt>
                <c:pt idx="12">
                  <c:v>9.3392730781988981E-2</c:v>
                </c:pt>
                <c:pt idx="13">
                  <c:v>9.3392730781988981E-2</c:v>
                </c:pt>
                <c:pt idx="14">
                  <c:v>9.3392730781988981E-2</c:v>
                </c:pt>
                <c:pt idx="15">
                  <c:v>7.7717316938178099E-2</c:v>
                </c:pt>
                <c:pt idx="16">
                  <c:v>7.7717316938178099E-2</c:v>
                </c:pt>
                <c:pt idx="17">
                  <c:v>7.7717316938178099E-2</c:v>
                </c:pt>
                <c:pt idx="18">
                  <c:v>7.3632878119720344E-2</c:v>
                </c:pt>
                <c:pt idx="19">
                  <c:v>7.3632878119720344E-2</c:v>
                </c:pt>
                <c:pt idx="20">
                  <c:v>7.3632878119720344E-2</c:v>
                </c:pt>
                <c:pt idx="21">
                  <c:v>3.229173386262757E-2</c:v>
                </c:pt>
                <c:pt idx="22">
                  <c:v>3.212614850512252E-2</c:v>
                </c:pt>
                <c:pt idx="23">
                  <c:v>4.1730099240415097E-2</c:v>
                </c:pt>
                <c:pt idx="24">
                  <c:v>-1.2913068736249561E-2</c:v>
                </c:pt>
                <c:pt idx="25">
                  <c:v>-1.4016971119616528E-2</c:v>
                </c:pt>
                <c:pt idx="26">
                  <c:v>-1.4458532072963298E-2</c:v>
                </c:pt>
                <c:pt idx="27">
                  <c:v>-2.7539775315861825E-2</c:v>
                </c:pt>
                <c:pt idx="28">
                  <c:v>-5.5854871449224436E-2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98-4985-936B-6E58B2C5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029208"/>
        <c:axId val="1"/>
      </c:scatterChart>
      <c:valAx>
        <c:axId val="61502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02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0</xdr:row>
      <xdr:rowOff>57150</xdr:rowOff>
    </xdr:from>
    <xdr:to>
      <xdr:col>20</xdr:col>
      <xdr:colOff>57149</xdr:colOff>
      <xdr:row>18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21F87-EB28-AB45-D421-10D641CA4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14</xdr:col>
      <xdr:colOff>152400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006320-FFEC-98F6-72A9-FFAB59410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66675</xdr:rowOff>
    </xdr:from>
    <xdr:to>
      <xdr:col>14</xdr:col>
      <xdr:colOff>114300</xdr:colOff>
      <xdr:row>40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4B99443-0DB4-C1E0-7349-ECC961638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G6" sqref="G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19</v>
      </c>
      <c r="B2" s="11" t="s">
        <v>39</v>
      </c>
    </row>
    <row r="3" spans="1:7" ht="13.5" thickBot="1" x14ac:dyDescent="0.25">
      <c r="C3" s="12"/>
    </row>
    <row r="4" spans="1:7" ht="14.25" thickTop="1" thickBot="1" x14ac:dyDescent="0.25">
      <c r="A4" s="8" t="s">
        <v>1</v>
      </c>
      <c r="C4" s="20" t="s">
        <v>37</v>
      </c>
      <c r="D4" s="21" t="s">
        <v>37</v>
      </c>
    </row>
    <row r="5" spans="1:7" ht="13.5" thickTop="1" x14ac:dyDescent="0.2">
      <c r="A5" s="42" t="s">
        <v>51</v>
      </c>
      <c r="C5" s="44">
        <v>-9.5</v>
      </c>
    </row>
    <row r="6" spans="1:7" x14ac:dyDescent="0.2">
      <c r="A6" s="8" t="s">
        <v>2</v>
      </c>
    </row>
    <row r="7" spans="1:7" x14ac:dyDescent="0.2">
      <c r="A7" t="s">
        <v>3</v>
      </c>
      <c r="C7">
        <v>53565.451999999997</v>
      </c>
    </row>
    <row r="8" spans="1:7" x14ac:dyDescent="0.2">
      <c r="A8" t="s">
        <v>4</v>
      </c>
      <c r="C8">
        <v>2.7025800000000002</v>
      </c>
    </row>
    <row r="10" spans="1:7" ht="13.5" thickBot="1" x14ac:dyDescent="0.25">
      <c r="C10" s="7" t="s">
        <v>22</v>
      </c>
      <c r="D10" s="7" t="s">
        <v>23</v>
      </c>
    </row>
    <row r="11" spans="1:7" x14ac:dyDescent="0.2">
      <c r="A11" t="s">
        <v>14</v>
      </c>
      <c r="C11" s="14">
        <f>INTERCEPT(R21:R$927,$F21:$F$927)</f>
        <v>-4.0289630235801899E-3</v>
      </c>
      <c r="D11" s="14">
        <f>INTERCEPT(S21:S$927,$F21:$F$927)</f>
        <v>0.18612053098481388</v>
      </c>
    </row>
    <row r="12" spans="1:7" x14ac:dyDescent="0.2">
      <c r="A12" t="s">
        <v>15</v>
      </c>
      <c r="C12" s="14">
        <f>SLOPE(R21:R$927,$F21:$F$927)</f>
        <v>-4.4532209961802617E-5</v>
      </c>
      <c r="D12" s="14">
        <f>SLOPE(S21:S$927,$F21:$F$927)</f>
        <v>-1.103902383366963E-4</v>
      </c>
    </row>
    <row r="13" spans="1:7" x14ac:dyDescent="0.2">
      <c r="A13" t="s">
        <v>17</v>
      </c>
      <c r="C13" s="6"/>
      <c r="D13" s="6"/>
      <c r="F13" s="37" t="s">
        <v>45</v>
      </c>
      <c r="G13" s="38">
        <v>1</v>
      </c>
    </row>
    <row r="14" spans="1:7" x14ac:dyDescent="0.2">
      <c r="A14" t="s">
        <v>18</v>
      </c>
      <c r="F14" s="37" t="s">
        <v>46</v>
      </c>
      <c r="G14" s="39">
        <f ca="1">NOW()+15018.5+$C$5/24</f>
        <v>60329.726027893514</v>
      </c>
    </row>
    <row r="15" spans="1:7" x14ac:dyDescent="0.2">
      <c r="A15" s="3" t="s">
        <v>16</v>
      </c>
      <c r="C15" s="15">
        <f>($C7+C11)+($C8+C12)*INT(MAX($F21:$F3525))</f>
        <v>59489.405716432739</v>
      </c>
      <c r="D15" s="15">
        <f>($C7+D11)+($C8+D12)*INT(MAX($F21:$F3525))</f>
        <v>59489.451505128549</v>
      </c>
      <c r="F15" s="37" t="s">
        <v>47</v>
      </c>
      <c r="G15" s="40">
        <f ca="1">ROUND(2*(G14-$C$7)/$C$8,0)/2+G13</f>
        <v>2504</v>
      </c>
    </row>
    <row r="16" spans="1:7" x14ac:dyDescent="0.2">
      <c r="A16" s="8" t="s">
        <v>5</v>
      </c>
      <c r="C16" s="16">
        <f>+$C8+C12</f>
        <v>2.7025354677900384</v>
      </c>
      <c r="D16" s="14">
        <f>+$C8+D12</f>
        <v>2.7024696097616636</v>
      </c>
      <c r="F16" s="37" t="s">
        <v>48</v>
      </c>
      <c r="G16" s="14">
        <f ca="1">ROUND(2*(G14-$C$15)/$C$16,0)/2+G13</f>
        <v>312</v>
      </c>
    </row>
    <row r="17" spans="1:19" ht="13.5" thickBot="1" x14ac:dyDescent="0.25">
      <c r="A17" s="13" t="s">
        <v>31</v>
      </c>
      <c r="C17">
        <f>COUNT(C21:C1239)</f>
        <v>29</v>
      </c>
      <c r="F17" s="37" t="s">
        <v>49</v>
      </c>
      <c r="G17" s="41">
        <f ca="1">+$C$15+$C$16*G16-15018.5-$C$5/24</f>
        <v>45314.492615716568</v>
      </c>
    </row>
    <row r="18" spans="1:19" ht="14.25" thickTop="1" thickBot="1" x14ac:dyDescent="0.25">
      <c r="A18" s="8" t="s">
        <v>25</v>
      </c>
      <c r="C18" s="4">
        <f>+C15</f>
        <v>59489.405716432739</v>
      </c>
      <c r="D18" s="5">
        <f>+C16</f>
        <v>2.7025354677900384</v>
      </c>
      <c r="E18">
        <f>R19</f>
        <v>20</v>
      </c>
      <c r="G18" s="43" t="s">
        <v>50</v>
      </c>
    </row>
    <row r="19" spans="1:19" ht="14.25" thickTop="1" thickBot="1" x14ac:dyDescent="0.25">
      <c r="A19" s="8" t="s">
        <v>26</v>
      </c>
      <c r="C19" s="4">
        <f>+D15</f>
        <v>59489.451505128549</v>
      </c>
      <c r="D19" s="5">
        <f>+D16</f>
        <v>2.7024696097616636</v>
      </c>
      <c r="E19">
        <f>S19</f>
        <v>9</v>
      </c>
      <c r="R19">
        <f>COUNT(R21:R314)</f>
        <v>20</v>
      </c>
      <c r="S19">
        <f>COUNT(S21:S314)</f>
        <v>9</v>
      </c>
    </row>
    <row r="20" spans="1:19" ht="14.25" thickTop="1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21</v>
      </c>
      <c r="I20" s="10" t="s">
        <v>40</v>
      </c>
      <c r="J20" s="10" t="s">
        <v>53</v>
      </c>
      <c r="K20" s="10" t="s">
        <v>29</v>
      </c>
      <c r="L20" s="10" t="s">
        <v>30</v>
      </c>
      <c r="M20" s="10" t="s">
        <v>20</v>
      </c>
      <c r="N20" s="10" t="s">
        <v>24</v>
      </c>
      <c r="O20" s="10" t="s">
        <v>27</v>
      </c>
      <c r="P20" s="9" t="s">
        <v>28</v>
      </c>
      <c r="Q20" s="7" t="s">
        <v>13</v>
      </c>
      <c r="R20" s="9" t="s">
        <v>22</v>
      </c>
      <c r="S20" s="9" t="s">
        <v>23</v>
      </c>
    </row>
    <row r="21" spans="1:19" x14ac:dyDescent="0.2">
      <c r="A21" s="17" t="s">
        <v>32</v>
      </c>
      <c r="B21" s="18" t="s">
        <v>33</v>
      </c>
      <c r="C21" s="17">
        <v>53565.451999999997</v>
      </c>
      <c r="D21" s="17">
        <v>1E-3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si="3">+C$11+C$12*$F21</f>
        <v>-4.0289630235801899E-3</v>
      </c>
      <c r="P21">
        <f t="shared" ref="P21:P31" si="4">+D$11+D$12*$F21</f>
        <v>0.18612053098481388</v>
      </c>
      <c r="Q21" s="2">
        <f t="shared" ref="Q21:Q31" si="5">+C21-15018.5</f>
        <v>38546.951999999997</v>
      </c>
      <c r="R21">
        <f>G21</f>
        <v>0</v>
      </c>
    </row>
    <row r="22" spans="1:19" x14ac:dyDescent="0.2">
      <c r="A22" t="s">
        <v>34</v>
      </c>
      <c r="B22" s="18" t="s">
        <v>33</v>
      </c>
      <c r="C22" s="19">
        <v>53965.429700000001</v>
      </c>
      <c r="D22" s="19">
        <v>5.0000000000000001E-4</v>
      </c>
      <c r="E22">
        <f t="shared" si="0"/>
        <v>147.99846813045426</v>
      </c>
      <c r="F22">
        <f t="shared" si="1"/>
        <v>148</v>
      </c>
      <c r="G22">
        <f t="shared" si="2"/>
        <v>-4.1399999972782098E-3</v>
      </c>
      <c r="I22">
        <f t="shared" ref="I22:I27" si="6">+G22</f>
        <v>-4.1399999972782098E-3</v>
      </c>
      <c r="O22">
        <f t="shared" si="3"/>
        <v>-1.0619730097926976E-2</v>
      </c>
      <c r="P22">
        <f t="shared" si="4"/>
        <v>0.16978277571098283</v>
      </c>
      <c r="Q22" s="2">
        <f t="shared" si="5"/>
        <v>38946.929700000001</v>
      </c>
      <c r="R22">
        <f>G22</f>
        <v>-4.1399999972782098E-3</v>
      </c>
    </row>
    <row r="23" spans="1:19" x14ac:dyDescent="0.2">
      <c r="A23" t="s">
        <v>34</v>
      </c>
      <c r="B23" s="18" t="s">
        <v>33</v>
      </c>
      <c r="C23" s="19">
        <v>54365.400070000003</v>
      </c>
      <c r="D23" s="19">
        <v>1E-4</v>
      </c>
      <c r="E23">
        <f t="shared" si="0"/>
        <v>295.99422403777345</v>
      </c>
      <c r="F23">
        <f t="shared" si="1"/>
        <v>296</v>
      </c>
      <c r="G23">
        <f t="shared" si="2"/>
        <v>-1.5609999994921964E-2</v>
      </c>
      <c r="I23">
        <f t="shared" si="6"/>
        <v>-1.5609999994921964E-2</v>
      </c>
      <c r="O23">
        <f t="shared" si="3"/>
        <v>-1.7210497172273763E-2</v>
      </c>
      <c r="P23">
        <f t="shared" si="4"/>
        <v>0.15344502043715177</v>
      </c>
      <c r="Q23" s="2">
        <f t="shared" si="5"/>
        <v>39346.900070000003</v>
      </c>
      <c r="R23">
        <f>G23</f>
        <v>-1.5609999994921964E-2</v>
      </c>
    </row>
    <row r="24" spans="1:19" x14ac:dyDescent="0.2">
      <c r="A24" t="s">
        <v>35</v>
      </c>
      <c r="B24" s="6" t="s">
        <v>33</v>
      </c>
      <c r="C24" s="19">
        <v>54507.438119999999</v>
      </c>
      <c r="D24" s="19">
        <v>2.0000000000000001E-4</v>
      </c>
      <c r="E24">
        <f t="shared" si="0"/>
        <v>348.550688601263</v>
      </c>
      <c r="F24">
        <f t="shared" si="1"/>
        <v>348.5</v>
      </c>
      <c r="G24">
        <f t="shared" si="2"/>
        <v>0.13698999999905936</v>
      </c>
      <c r="I24">
        <f t="shared" si="6"/>
        <v>0.13698999999905936</v>
      </c>
      <c r="O24">
        <f t="shared" si="3"/>
        <v>-1.95484381952684E-2</v>
      </c>
      <c r="P24">
        <f t="shared" si="4"/>
        <v>0.14764953292447522</v>
      </c>
      <c r="Q24" s="2">
        <f t="shared" si="5"/>
        <v>39488.938119999999</v>
      </c>
      <c r="S24">
        <f>G24</f>
        <v>0.13698999999905936</v>
      </c>
    </row>
    <row r="25" spans="1:19" x14ac:dyDescent="0.2">
      <c r="A25" s="22" t="s">
        <v>35</v>
      </c>
      <c r="B25" s="23" t="s">
        <v>33</v>
      </c>
      <c r="C25" s="24">
        <v>54507.439460000001</v>
      </c>
      <c r="D25" s="24">
        <v>2.0000000000000001E-4</v>
      </c>
      <c r="E25">
        <f t="shared" si="0"/>
        <v>348.55118442377426</v>
      </c>
      <c r="F25">
        <f t="shared" si="1"/>
        <v>348.5</v>
      </c>
      <c r="G25">
        <f t="shared" si="2"/>
        <v>0.1383300000015879</v>
      </c>
      <c r="I25">
        <f t="shared" si="6"/>
        <v>0.1383300000015879</v>
      </c>
      <c r="O25">
        <f t="shared" si="3"/>
        <v>-1.95484381952684E-2</v>
      </c>
      <c r="P25">
        <f t="shared" si="4"/>
        <v>0.14764953292447522</v>
      </c>
      <c r="Q25" s="2">
        <f t="shared" si="5"/>
        <v>39488.939460000001</v>
      </c>
      <c r="S25">
        <f>G25</f>
        <v>0.1383300000015879</v>
      </c>
    </row>
    <row r="26" spans="1:19" x14ac:dyDescent="0.2">
      <c r="A26" s="22" t="s">
        <v>35</v>
      </c>
      <c r="B26" s="23" t="s">
        <v>33</v>
      </c>
      <c r="C26" s="24">
        <v>54507.442289999999</v>
      </c>
      <c r="D26" s="24">
        <v>4.0000000000000002E-4</v>
      </c>
      <c r="E26">
        <f t="shared" si="0"/>
        <v>348.55223157131388</v>
      </c>
      <c r="F26">
        <f t="shared" si="1"/>
        <v>348.5</v>
      </c>
      <c r="G26">
        <f t="shared" si="2"/>
        <v>0.14115999999921769</v>
      </c>
      <c r="I26">
        <f t="shared" si="6"/>
        <v>0.14115999999921769</v>
      </c>
      <c r="O26">
        <f t="shared" si="3"/>
        <v>-1.95484381952684E-2</v>
      </c>
      <c r="P26">
        <f t="shared" si="4"/>
        <v>0.14764953292447522</v>
      </c>
      <c r="Q26" s="2">
        <f t="shared" si="5"/>
        <v>39488.942289999999</v>
      </c>
      <c r="S26">
        <f>G26</f>
        <v>0.14115999999921769</v>
      </c>
    </row>
    <row r="27" spans="1:19" x14ac:dyDescent="0.2">
      <c r="A27" t="s">
        <v>35</v>
      </c>
      <c r="B27" s="6" t="s">
        <v>36</v>
      </c>
      <c r="C27" s="19">
        <v>54627.542970000002</v>
      </c>
      <c r="D27" s="19">
        <v>2.9999999999999997E-4</v>
      </c>
      <c r="E27">
        <f t="shared" si="0"/>
        <v>392.99150071413413</v>
      </c>
      <c r="F27">
        <f t="shared" si="1"/>
        <v>393</v>
      </c>
      <c r="G27">
        <f t="shared" si="2"/>
        <v>-2.2969999998167623E-2</v>
      </c>
      <c r="I27">
        <f t="shared" si="6"/>
        <v>-2.2969999998167623E-2</v>
      </c>
      <c r="O27">
        <f t="shared" si="3"/>
        <v>-2.153012153856862E-2</v>
      </c>
      <c r="P27">
        <f t="shared" si="4"/>
        <v>0.14273716731849223</v>
      </c>
      <c r="Q27" s="2">
        <f t="shared" si="5"/>
        <v>39609.042970000002</v>
      </c>
      <c r="R27">
        <f>G27</f>
        <v>-2.2969999998167623E-2</v>
      </c>
    </row>
    <row r="28" spans="1:19" x14ac:dyDescent="0.2">
      <c r="A28" s="25" t="s">
        <v>41</v>
      </c>
      <c r="B28" s="26" t="s">
        <v>36</v>
      </c>
      <c r="C28" s="25">
        <v>55800.441359999997</v>
      </c>
      <c r="D28" s="25">
        <v>1.1800000000000001E-3</v>
      </c>
      <c r="E28">
        <f t="shared" si="0"/>
        <v>826.9836082558146</v>
      </c>
      <c r="F28">
        <f t="shared" si="1"/>
        <v>827</v>
      </c>
      <c r="G28">
        <f t="shared" si="2"/>
        <v>-4.4300000001385342E-2</v>
      </c>
      <c r="H28">
        <f>+G28</f>
        <v>-4.4300000001385342E-2</v>
      </c>
      <c r="O28">
        <f t="shared" si="3"/>
        <v>-4.0857100661990955E-2</v>
      </c>
      <c r="P28">
        <f t="shared" si="4"/>
        <v>9.4827803880366032E-2</v>
      </c>
      <c r="Q28" s="2">
        <f t="shared" si="5"/>
        <v>40781.941359999997</v>
      </c>
      <c r="R28">
        <f>G28</f>
        <v>-4.4300000001385342E-2</v>
      </c>
    </row>
    <row r="29" spans="1:19" x14ac:dyDescent="0.2">
      <c r="A29" s="27" t="s">
        <v>42</v>
      </c>
      <c r="B29" s="23" t="s">
        <v>36</v>
      </c>
      <c r="C29" s="24">
        <v>55807.34173</v>
      </c>
      <c r="D29" s="24">
        <v>8.9999999999999998E-4</v>
      </c>
      <c r="E29">
        <f t="shared" si="0"/>
        <v>829.53686107349358</v>
      </c>
      <c r="F29">
        <f t="shared" si="1"/>
        <v>829.5</v>
      </c>
      <c r="G29">
        <f t="shared" si="2"/>
        <v>9.9620000000868458E-2</v>
      </c>
      <c r="J29">
        <f t="shared" ref="J29:J49" si="7">+G29</f>
        <v>9.9620000000868458E-2</v>
      </c>
      <c r="O29">
        <f t="shared" si="3"/>
        <v>-4.0968431186895457E-2</v>
      </c>
      <c r="P29">
        <f t="shared" si="4"/>
        <v>9.4551828284524297E-2</v>
      </c>
      <c r="Q29" s="2">
        <f t="shared" si="5"/>
        <v>40788.84173</v>
      </c>
      <c r="S29">
        <f>G29</f>
        <v>9.9620000000868458E-2</v>
      </c>
    </row>
    <row r="30" spans="1:19" x14ac:dyDescent="0.2">
      <c r="A30" s="27" t="s">
        <v>42</v>
      </c>
      <c r="B30" s="23" t="s">
        <v>36</v>
      </c>
      <c r="C30" s="24">
        <v>55807.342929999999</v>
      </c>
      <c r="D30" s="24">
        <v>8.9999999999999998E-4</v>
      </c>
      <c r="E30">
        <f t="shared" si="0"/>
        <v>829.53730509365175</v>
      </c>
      <c r="F30">
        <f t="shared" si="1"/>
        <v>829.5</v>
      </c>
      <c r="G30">
        <f t="shared" si="2"/>
        <v>0.10081999999965774</v>
      </c>
      <c r="J30">
        <f t="shared" si="7"/>
        <v>0.10081999999965774</v>
      </c>
      <c r="O30">
        <f t="shared" si="3"/>
        <v>-4.0968431186895457E-2</v>
      </c>
      <c r="P30">
        <f t="shared" si="4"/>
        <v>9.4551828284524297E-2</v>
      </c>
      <c r="Q30" s="2">
        <f t="shared" si="5"/>
        <v>40788.842929999999</v>
      </c>
      <c r="S30">
        <f>G30</f>
        <v>0.10081999999965774</v>
      </c>
    </row>
    <row r="31" spans="1:19" x14ac:dyDescent="0.2">
      <c r="A31" s="27" t="s">
        <v>42</v>
      </c>
      <c r="B31" s="23" t="s">
        <v>36</v>
      </c>
      <c r="C31" s="24">
        <v>55815.452539999998</v>
      </c>
      <c r="D31" s="24">
        <v>1E-4</v>
      </c>
      <c r="E31">
        <f t="shared" si="0"/>
        <v>832.53799702506524</v>
      </c>
      <c r="F31">
        <f t="shared" si="1"/>
        <v>832.5</v>
      </c>
      <c r="G31">
        <f t="shared" si="2"/>
        <v>0.10268999999971129</v>
      </c>
      <c r="J31">
        <f t="shared" si="7"/>
        <v>0.10268999999971129</v>
      </c>
      <c r="O31">
        <f t="shared" si="3"/>
        <v>-4.1102027816780871E-2</v>
      </c>
      <c r="P31">
        <f t="shared" si="4"/>
        <v>9.4220657569514199E-2</v>
      </c>
      <c r="Q31" s="2">
        <f t="shared" si="5"/>
        <v>40796.952539999998</v>
      </c>
      <c r="S31">
        <f>G31</f>
        <v>0.10268999999971129</v>
      </c>
    </row>
    <row r="32" spans="1:19" x14ac:dyDescent="0.2">
      <c r="A32" s="27" t="s">
        <v>42</v>
      </c>
      <c r="B32" s="23" t="s">
        <v>33</v>
      </c>
      <c r="C32" s="24">
        <v>55835.574359999999</v>
      </c>
      <c r="D32" s="24">
        <v>2.9999999999999997E-4</v>
      </c>
      <c r="E32">
        <f t="shared" ref="E32:E41" si="8">+(C32-C$7)/C$8</f>
        <v>839.98340844674385</v>
      </c>
      <c r="F32">
        <f t="shared" ref="F32:F48" si="9">ROUND(2*E32,0)/2</f>
        <v>840</v>
      </c>
      <c r="G32">
        <f t="shared" ref="G32:G41" si="10">+C32-(C$7+F32*C$8)</f>
        <v>-4.484000000229571E-2</v>
      </c>
      <c r="J32">
        <f t="shared" si="7"/>
        <v>-4.484000000229571E-2</v>
      </c>
      <c r="O32">
        <f t="shared" ref="O32:O41" si="11">+C$11+C$12*$F32</f>
        <v>-4.143601939149439E-2</v>
      </c>
      <c r="P32">
        <f t="shared" ref="P32:P41" si="12">+D$11+D$12*$F32</f>
        <v>9.3392730781988981E-2</v>
      </c>
      <c r="Q32" s="2">
        <f t="shared" ref="Q32:Q41" si="13">+C32-15018.5</f>
        <v>40817.074359999999</v>
      </c>
      <c r="R32">
        <f t="shared" ref="R32:R41" si="14">G32</f>
        <v>-4.484000000229571E-2</v>
      </c>
    </row>
    <row r="33" spans="1:19" x14ac:dyDescent="0.2">
      <c r="A33" s="27" t="s">
        <v>42</v>
      </c>
      <c r="B33" s="23" t="s">
        <v>33</v>
      </c>
      <c r="C33" s="24">
        <v>55835.577160000001</v>
      </c>
      <c r="D33" s="24">
        <v>2.9999999999999997E-4</v>
      </c>
      <c r="E33">
        <f t="shared" si="8"/>
        <v>839.9844444937811</v>
      </c>
      <c r="F33">
        <f t="shared" si="9"/>
        <v>840</v>
      </c>
      <c r="G33">
        <f t="shared" si="10"/>
        <v>-4.2040000000270084E-2</v>
      </c>
      <c r="J33">
        <f t="shared" si="7"/>
        <v>-4.2040000000270084E-2</v>
      </c>
      <c r="O33">
        <f t="shared" si="11"/>
        <v>-4.143601939149439E-2</v>
      </c>
      <c r="P33">
        <f t="shared" si="12"/>
        <v>9.3392730781988981E-2</v>
      </c>
      <c r="Q33" s="2">
        <f t="shared" si="13"/>
        <v>40817.077160000001</v>
      </c>
      <c r="R33">
        <f t="shared" si="14"/>
        <v>-4.2040000000270084E-2</v>
      </c>
    </row>
    <row r="34" spans="1:19" x14ac:dyDescent="0.2">
      <c r="A34" s="27" t="s">
        <v>42</v>
      </c>
      <c r="B34" s="23" t="s">
        <v>33</v>
      </c>
      <c r="C34" s="24">
        <v>55835.577160000001</v>
      </c>
      <c r="D34" s="24">
        <v>5.9999999999999995E-4</v>
      </c>
      <c r="E34">
        <f t="shared" si="8"/>
        <v>839.9844444937811</v>
      </c>
      <c r="F34">
        <f t="shared" si="9"/>
        <v>840</v>
      </c>
      <c r="G34">
        <f t="shared" si="10"/>
        <v>-4.2040000000270084E-2</v>
      </c>
      <c r="J34">
        <f t="shared" si="7"/>
        <v>-4.2040000000270084E-2</v>
      </c>
      <c r="O34">
        <f t="shared" si="11"/>
        <v>-4.143601939149439E-2</v>
      </c>
      <c r="P34">
        <f t="shared" si="12"/>
        <v>9.3392730781988981E-2</v>
      </c>
      <c r="Q34" s="2">
        <f t="shared" si="13"/>
        <v>40817.077160000001</v>
      </c>
      <c r="R34">
        <f t="shared" si="14"/>
        <v>-4.2040000000270084E-2</v>
      </c>
    </row>
    <row r="35" spans="1:19" x14ac:dyDescent="0.2">
      <c r="A35" s="27" t="s">
        <v>42</v>
      </c>
      <c r="B35" s="23" t="s">
        <v>33</v>
      </c>
      <c r="C35" s="24">
        <v>55835.58036</v>
      </c>
      <c r="D35" s="24">
        <v>5.0000000000000001E-4</v>
      </c>
      <c r="E35">
        <f t="shared" si="8"/>
        <v>839.98562854753686</v>
      </c>
      <c r="F35">
        <f t="shared" si="9"/>
        <v>840</v>
      </c>
      <c r="G35">
        <f t="shared" si="10"/>
        <v>-3.8840000001073349E-2</v>
      </c>
      <c r="J35">
        <f t="shared" si="7"/>
        <v>-3.8840000001073349E-2</v>
      </c>
      <c r="O35">
        <f t="shared" si="11"/>
        <v>-4.143601939149439E-2</v>
      </c>
      <c r="P35">
        <f t="shared" si="12"/>
        <v>9.3392730781988981E-2</v>
      </c>
      <c r="Q35" s="2">
        <f t="shared" si="13"/>
        <v>40817.08036</v>
      </c>
      <c r="R35">
        <f t="shared" si="14"/>
        <v>-3.8840000001073349E-2</v>
      </c>
    </row>
    <row r="36" spans="1:19" x14ac:dyDescent="0.2">
      <c r="A36" s="27" t="s">
        <v>42</v>
      </c>
      <c r="B36" s="23" t="s">
        <v>33</v>
      </c>
      <c r="C36" s="24">
        <v>56219.334790000001</v>
      </c>
      <c r="D36" s="24">
        <v>2.9999999999999997E-4</v>
      </c>
      <c r="E36">
        <f t="shared" si="8"/>
        <v>981.98121424712792</v>
      </c>
      <c r="F36">
        <f t="shared" si="9"/>
        <v>982</v>
      </c>
      <c r="G36">
        <f t="shared" si="10"/>
        <v>-5.0769999994372483E-2</v>
      </c>
      <c r="J36">
        <f t="shared" si="7"/>
        <v>-5.0769999994372483E-2</v>
      </c>
      <c r="O36">
        <f t="shared" si="11"/>
        <v>-4.7759593206070358E-2</v>
      </c>
      <c r="P36">
        <f t="shared" si="12"/>
        <v>7.7717316938178099E-2</v>
      </c>
      <c r="Q36" s="2">
        <f t="shared" si="13"/>
        <v>41200.834790000001</v>
      </c>
      <c r="R36">
        <f t="shared" si="14"/>
        <v>-5.0769999994372483E-2</v>
      </c>
    </row>
    <row r="37" spans="1:19" x14ac:dyDescent="0.2">
      <c r="A37" s="27" t="s">
        <v>42</v>
      </c>
      <c r="B37" s="23" t="s">
        <v>33</v>
      </c>
      <c r="C37" s="24">
        <v>56219.335189999998</v>
      </c>
      <c r="D37" s="24">
        <v>2.0000000000000001E-4</v>
      </c>
      <c r="E37">
        <f t="shared" si="8"/>
        <v>981.98136225384644</v>
      </c>
      <c r="F37">
        <f t="shared" si="9"/>
        <v>982</v>
      </c>
      <c r="G37">
        <f t="shared" si="10"/>
        <v>-5.0369999997201376E-2</v>
      </c>
      <c r="J37">
        <f t="shared" si="7"/>
        <v>-5.0369999997201376E-2</v>
      </c>
      <c r="O37">
        <f t="shared" si="11"/>
        <v>-4.7759593206070358E-2</v>
      </c>
      <c r="P37">
        <f t="shared" si="12"/>
        <v>7.7717316938178099E-2</v>
      </c>
      <c r="Q37" s="2">
        <f t="shared" si="13"/>
        <v>41200.835189999998</v>
      </c>
      <c r="R37">
        <f t="shared" si="14"/>
        <v>-5.0369999997201376E-2</v>
      </c>
    </row>
    <row r="38" spans="1:19" x14ac:dyDescent="0.2">
      <c r="A38" s="27" t="s">
        <v>42</v>
      </c>
      <c r="B38" s="23" t="s">
        <v>33</v>
      </c>
      <c r="C38" s="24">
        <v>56219.33569</v>
      </c>
      <c r="D38" s="24">
        <v>6.9999999999999999E-4</v>
      </c>
      <c r="E38">
        <f t="shared" si="8"/>
        <v>981.98154726224652</v>
      </c>
      <c r="F38">
        <f t="shared" si="9"/>
        <v>982</v>
      </c>
      <c r="G38">
        <f t="shared" si="10"/>
        <v>-4.9869999995280523E-2</v>
      </c>
      <c r="J38">
        <f t="shared" si="7"/>
        <v>-4.9869999995280523E-2</v>
      </c>
      <c r="O38">
        <f t="shared" si="11"/>
        <v>-4.7759593206070358E-2</v>
      </c>
      <c r="P38">
        <f t="shared" si="12"/>
        <v>7.7717316938178099E-2</v>
      </c>
      <c r="Q38" s="2">
        <f t="shared" si="13"/>
        <v>41200.83569</v>
      </c>
      <c r="R38">
        <f t="shared" si="14"/>
        <v>-4.9869999995280523E-2</v>
      </c>
    </row>
    <row r="39" spans="1:19" x14ac:dyDescent="0.2">
      <c r="A39" s="27" t="s">
        <v>42</v>
      </c>
      <c r="B39" s="23" t="s">
        <v>33</v>
      </c>
      <c r="C39" s="24">
        <v>56319.328240000003</v>
      </c>
      <c r="D39" s="24">
        <v>6.9999999999999999E-4</v>
      </c>
      <c r="E39">
        <f t="shared" si="8"/>
        <v>1018.9804705133631</v>
      </c>
      <c r="F39">
        <f t="shared" si="9"/>
        <v>1019</v>
      </c>
      <c r="G39">
        <f t="shared" si="10"/>
        <v>-5.2779999998165295E-2</v>
      </c>
      <c r="J39">
        <f t="shared" si="7"/>
        <v>-5.2779999998165295E-2</v>
      </c>
      <c r="O39">
        <f t="shared" si="11"/>
        <v>-4.9407284974657059E-2</v>
      </c>
      <c r="P39">
        <f t="shared" si="12"/>
        <v>7.3632878119720344E-2</v>
      </c>
      <c r="Q39" s="2">
        <f t="shared" si="13"/>
        <v>41300.828240000003</v>
      </c>
      <c r="R39">
        <f t="shared" si="14"/>
        <v>-5.2779999998165295E-2</v>
      </c>
    </row>
    <row r="40" spans="1:19" x14ac:dyDescent="0.2">
      <c r="A40" s="27" t="s">
        <v>42</v>
      </c>
      <c r="B40" s="23" t="s">
        <v>33</v>
      </c>
      <c r="C40" s="24">
        <v>56319.329149999998</v>
      </c>
      <c r="D40" s="24">
        <v>5.0000000000000001E-4</v>
      </c>
      <c r="E40">
        <f t="shared" si="8"/>
        <v>1018.9808072286482</v>
      </c>
      <c r="F40">
        <f t="shared" si="9"/>
        <v>1019</v>
      </c>
      <c r="G40">
        <f t="shared" si="10"/>
        <v>-5.1870000002963934E-2</v>
      </c>
      <c r="J40">
        <f t="shared" si="7"/>
        <v>-5.1870000002963934E-2</v>
      </c>
      <c r="O40">
        <f t="shared" si="11"/>
        <v>-4.9407284974657059E-2</v>
      </c>
      <c r="P40">
        <f t="shared" si="12"/>
        <v>7.3632878119720344E-2</v>
      </c>
      <c r="Q40" s="2">
        <f t="shared" si="13"/>
        <v>41300.829149999998</v>
      </c>
      <c r="R40">
        <f t="shared" si="14"/>
        <v>-5.1870000002963934E-2</v>
      </c>
    </row>
    <row r="41" spans="1:19" x14ac:dyDescent="0.2">
      <c r="A41" s="27" t="s">
        <v>42</v>
      </c>
      <c r="B41" s="23" t="s">
        <v>33</v>
      </c>
      <c r="C41" s="24">
        <v>56319.330670000003</v>
      </c>
      <c r="D41" s="24">
        <v>5.0000000000000001E-4</v>
      </c>
      <c r="E41">
        <f t="shared" si="8"/>
        <v>1018.9813696541843</v>
      </c>
      <c r="F41">
        <f t="shared" si="9"/>
        <v>1019</v>
      </c>
      <c r="G41">
        <f t="shared" si="10"/>
        <v>-5.0349999997706618E-2</v>
      </c>
      <c r="J41">
        <f t="shared" si="7"/>
        <v>-5.0349999997706618E-2</v>
      </c>
      <c r="O41">
        <f t="shared" si="11"/>
        <v>-4.9407284974657059E-2</v>
      </c>
      <c r="P41">
        <f t="shared" si="12"/>
        <v>7.3632878119720344E-2</v>
      </c>
      <c r="Q41" s="2">
        <f t="shared" si="13"/>
        <v>41300.830670000003</v>
      </c>
      <c r="R41">
        <f t="shared" si="14"/>
        <v>-5.0349999997706618E-2</v>
      </c>
    </row>
    <row r="42" spans="1:19" x14ac:dyDescent="0.2">
      <c r="A42" s="28" t="s">
        <v>0</v>
      </c>
      <c r="B42" s="29" t="s">
        <v>36</v>
      </c>
      <c r="C42" s="30">
        <v>57331.548999999999</v>
      </c>
      <c r="D42" s="30">
        <v>2.0000000000000001E-4</v>
      </c>
      <c r="E42">
        <f t="shared" ref="E42:E48" si="15">+(C42-C$7)/C$8</f>
        <v>1393.5191557696724</v>
      </c>
      <c r="F42">
        <f t="shared" si="9"/>
        <v>1393.5</v>
      </c>
      <c r="G42">
        <f t="shared" ref="G42:G48" si="16">+C42-(C$7+F42*C$8)</f>
        <v>5.1769999998214189E-2</v>
      </c>
      <c r="J42">
        <f t="shared" si="7"/>
        <v>5.1769999998214189E-2</v>
      </c>
      <c r="O42">
        <f t="shared" ref="O42:P44" si="17">+C$11+C$12*$F42</f>
        <v>-6.6084597605352138E-2</v>
      </c>
      <c r="P42">
        <f t="shared" si="17"/>
        <v>3.229173386262757E-2</v>
      </c>
      <c r="Q42" s="2">
        <f t="shared" ref="Q42:Q48" si="18">+C42-15018.5</f>
        <v>42313.048999999999</v>
      </c>
      <c r="S42">
        <f>G42</f>
        <v>5.1769999998214189E-2</v>
      </c>
    </row>
    <row r="43" spans="1:19" x14ac:dyDescent="0.2">
      <c r="A43" s="28" t="s">
        <v>0</v>
      </c>
      <c r="B43" s="29" t="s">
        <v>33</v>
      </c>
      <c r="C43" s="30">
        <v>57335.483999999997</v>
      </c>
      <c r="D43" s="30">
        <v>5.0000000000000001E-4</v>
      </c>
      <c r="E43">
        <f t="shared" si="15"/>
        <v>1394.9751718728025</v>
      </c>
      <c r="F43">
        <f t="shared" si="9"/>
        <v>1395</v>
      </c>
      <c r="G43">
        <f t="shared" si="16"/>
        <v>-6.7100000000209548E-2</v>
      </c>
      <c r="J43">
        <f t="shared" si="7"/>
        <v>-6.7100000000209548E-2</v>
      </c>
      <c r="O43">
        <f t="shared" si="17"/>
        <v>-6.6151395920294842E-2</v>
      </c>
      <c r="P43">
        <f t="shared" si="17"/>
        <v>3.212614850512252E-2</v>
      </c>
      <c r="Q43" s="2">
        <f t="shared" si="18"/>
        <v>42316.983999999997</v>
      </c>
      <c r="R43">
        <f>G43</f>
        <v>-6.7100000000209548E-2</v>
      </c>
    </row>
    <row r="44" spans="1:19" x14ac:dyDescent="0.2">
      <c r="A44" s="31" t="s">
        <v>43</v>
      </c>
      <c r="B44" s="32" t="s">
        <v>33</v>
      </c>
      <c r="C44" s="33">
        <v>57100.362529999999</v>
      </c>
      <c r="D44" s="33">
        <v>2.9999999999999997E-4</v>
      </c>
      <c r="E44">
        <f t="shared" si="15"/>
        <v>1307.9762782230316</v>
      </c>
      <c r="F44">
        <f t="shared" si="9"/>
        <v>1308</v>
      </c>
      <c r="G44">
        <f t="shared" si="16"/>
        <v>-6.4109999999345746E-2</v>
      </c>
      <c r="J44">
        <f t="shared" si="7"/>
        <v>-6.4109999999345746E-2</v>
      </c>
      <c r="O44">
        <f t="shared" si="17"/>
        <v>-6.2277093653618013E-2</v>
      </c>
      <c r="P44">
        <f t="shared" si="17"/>
        <v>4.1730099240415097E-2</v>
      </c>
      <c r="Q44" s="2">
        <f t="shared" si="18"/>
        <v>42081.862529999999</v>
      </c>
      <c r="R44">
        <f>G44</f>
        <v>-6.4109999999345746E-2</v>
      </c>
    </row>
    <row r="45" spans="1:19" x14ac:dyDescent="0.2">
      <c r="A45" s="34" t="s">
        <v>44</v>
      </c>
      <c r="B45" s="35" t="s">
        <v>33</v>
      </c>
      <c r="C45" s="36">
        <v>58438.122280000003</v>
      </c>
      <c r="D45" s="36">
        <v>8.7000000000000001E-4</v>
      </c>
      <c r="E45">
        <f t="shared" si="15"/>
        <v>1802.9698584315747</v>
      </c>
      <c r="F45">
        <f t="shared" si="9"/>
        <v>1803</v>
      </c>
      <c r="G45">
        <f t="shared" si="16"/>
        <v>-8.1459999993967358E-2</v>
      </c>
      <c r="J45">
        <f t="shared" si="7"/>
        <v>-8.1459999993967358E-2</v>
      </c>
      <c r="O45">
        <f t="shared" ref="O45:P48" si="19">+C$11+C$12*$F45</f>
        <v>-8.4320537584710309E-2</v>
      </c>
      <c r="P45">
        <f t="shared" si="19"/>
        <v>-1.2913068736249561E-2</v>
      </c>
      <c r="Q45" s="2">
        <f t="shared" si="18"/>
        <v>43419.622280000003</v>
      </c>
      <c r="R45">
        <f>G45</f>
        <v>-8.1459999993967358E-2</v>
      </c>
    </row>
    <row r="46" spans="1:19" x14ac:dyDescent="0.2">
      <c r="A46" s="34" t="s">
        <v>44</v>
      </c>
      <c r="B46" s="35" t="s">
        <v>33</v>
      </c>
      <c r="C46" s="36">
        <v>58465.1489</v>
      </c>
      <c r="D46" s="36">
        <v>4.6000000000000001E-4</v>
      </c>
      <c r="E46">
        <f t="shared" si="15"/>
        <v>1812.9701618453487</v>
      </c>
      <c r="F46">
        <f t="shared" si="9"/>
        <v>1813</v>
      </c>
      <c r="G46">
        <f t="shared" si="16"/>
        <v>-8.0640000000130385E-2</v>
      </c>
      <c r="J46">
        <f t="shared" si="7"/>
        <v>-8.0640000000130385E-2</v>
      </c>
      <c r="O46">
        <f t="shared" si="19"/>
        <v>-8.4765859684328329E-2</v>
      </c>
      <c r="P46">
        <f t="shared" si="19"/>
        <v>-1.4016971119616528E-2</v>
      </c>
      <c r="Q46" s="2">
        <f t="shared" si="18"/>
        <v>43446.6489</v>
      </c>
      <c r="R46">
        <f>G46</f>
        <v>-8.0640000000130385E-2</v>
      </c>
    </row>
    <row r="47" spans="1:19" x14ac:dyDescent="0.2">
      <c r="A47" s="34" t="s">
        <v>44</v>
      </c>
      <c r="B47" s="35" t="s">
        <v>33</v>
      </c>
      <c r="C47" s="36">
        <v>58475.960010000003</v>
      </c>
      <c r="D47" s="36">
        <v>7.2999999999999996E-4</v>
      </c>
      <c r="E47">
        <f t="shared" si="15"/>
        <v>1816.9704541586204</v>
      </c>
      <c r="F47">
        <f t="shared" si="9"/>
        <v>1817</v>
      </c>
      <c r="G47">
        <f t="shared" si="16"/>
        <v>-7.9849999994621612E-2</v>
      </c>
      <c r="J47">
        <f t="shared" si="7"/>
        <v>-7.9849999994621612E-2</v>
      </c>
      <c r="O47">
        <f t="shared" si="19"/>
        <v>-8.4943988524175548E-2</v>
      </c>
      <c r="P47">
        <f t="shared" si="19"/>
        <v>-1.4458532072963298E-2</v>
      </c>
      <c r="Q47" s="2">
        <f t="shared" si="18"/>
        <v>43457.460010000003</v>
      </c>
      <c r="R47">
        <f>G47</f>
        <v>-7.9849999994621612E-2</v>
      </c>
    </row>
    <row r="48" spans="1:19" x14ac:dyDescent="0.2">
      <c r="A48" s="34" t="s">
        <v>44</v>
      </c>
      <c r="B48" s="35" t="s">
        <v>36</v>
      </c>
      <c r="C48" s="36">
        <v>58796.292540000002</v>
      </c>
      <c r="D48" s="36">
        <v>5.2999999999999998E-4</v>
      </c>
      <c r="E48">
        <f t="shared" si="15"/>
        <v>1935.4988714487654</v>
      </c>
      <c r="F48">
        <f t="shared" si="9"/>
        <v>1935.5</v>
      </c>
      <c r="G48">
        <f t="shared" si="16"/>
        <v>-3.0499999920721166E-3</v>
      </c>
      <c r="J48">
        <f t="shared" si="7"/>
        <v>-3.0499999920721166E-3</v>
      </c>
      <c r="O48">
        <f t="shared" si="19"/>
        <v>-9.0221055404649156E-2</v>
      </c>
      <c r="P48">
        <f t="shared" si="19"/>
        <v>-2.7539775315861825E-2</v>
      </c>
      <c r="Q48" s="2">
        <f t="shared" si="18"/>
        <v>43777.792540000002</v>
      </c>
      <c r="S48">
        <f>G48</f>
        <v>-3.0499999920721166E-3</v>
      </c>
    </row>
    <row r="49" spans="1:19" x14ac:dyDescent="0.2">
      <c r="A49" s="45" t="s">
        <v>52</v>
      </c>
      <c r="B49" s="46" t="s">
        <v>36</v>
      </c>
      <c r="C49" s="47">
        <v>59489.414199999999</v>
      </c>
      <c r="D49" s="48">
        <v>1.5E-3</v>
      </c>
      <c r="E49">
        <f t="shared" ref="E49" si="20">+(C49-C$7)/C$8</f>
        <v>2191.9655292350276</v>
      </c>
      <c r="F49">
        <f t="shared" ref="F49" si="21">ROUND(2*E49,0)/2</f>
        <v>2192</v>
      </c>
      <c r="G49">
        <f t="shared" ref="G49" si="22">+C49-(C$7+F49*C$8)</f>
        <v>-9.315999999671476E-2</v>
      </c>
      <c r="J49">
        <f t="shared" si="7"/>
        <v>-9.315999999671476E-2</v>
      </c>
      <c r="O49">
        <f t="shared" ref="O49" si="23">+C$11+C$12*$F49</f>
        <v>-0.10164356725985152</v>
      </c>
      <c r="P49">
        <f t="shared" ref="P49" si="24">+D$11+D$12*$F49</f>
        <v>-5.5854871449224436E-2</v>
      </c>
      <c r="Q49" s="2">
        <f t="shared" ref="Q49" si="25">+C49-15018.5</f>
        <v>44470.914199999999</v>
      </c>
      <c r="S49">
        <f>G49</f>
        <v>-9.315999999671476E-2</v>
      </c>
    </row>
    <row r="50" spans="1:19" x14ac:dyDescent="0.2">
      <c r="C50" s="19"/>
      <c r="D50" s="19"/>
    </row>
    <row r="51" spans="1:19" x14ac:dyDescent="0.2">
      <c r="C51" s="19"/>
      <c r="D51" s="19"/>
    </row>
    <row r="52" spans="1:19" x14ac:dyDescent="0.2">
      <c r="C52" s="19"/>
      <c r="D52" s="19"/>
    </row>
    <row r="53" spans="1:19" x14ac:dyDescent="0.2">
      <c r="C53" s="19"/>
      <c r="D53" s="19"/>
    </row>
    <row r="54" spans="1:19" x14ac:dyDescent="0.2">
      <c r="C54" s="19"/>
      <c r="D54" s="19"/>
    </row>
    <row r="55" spans="1:19" x14ac:dyDescent="0.2">
      <c r="C55" s="19"/>
      <c r="D55" s="19"/>
    </row>
    <row r="56" spans="1:19" x14ac:dyDescent="0.2">
      <c r="C56" s="19"/>
      <c r="D56" s="19"/>
    </row>
    <row r="57" spans="1:19" x14ac:dyDescent="0.2">
      <c r="C57" s="19"/>
      <c r="D57" s="19"/>
    </row>
    <row r="58" spans="1:19" x14ac:dyDescent="0.2">
      <c r="C58" s="19"/>
      <c r="D58" s="19"/>
    </row>
    <row r="59" spans="1:19" x14ac:dyDescent="0.2">
      <c r="C59" s="19"/>
      <c r="D59" s="19"/>
    </row>
    <row r="60" spans="1:19" x14ac:dyDescent="0.2">
      <c r="C60" s="19"/>
      <c r="D60" s="19"/>
    </row>
    <row r="61" spans="1:19" x14ac:dyDescent="0.2">
      <c r="C61" s="19"/>
      <c r="D61" s="19"/>
    </row>
    <row r="62" spans="1:19" x14ac:dyDescent="0.2">
      <c r="C62" s="19"/>
      <c r="D62" s="19"/>
    </row>
    <row r="63" spans="1:19" x14ac:dyDescent="0.2">
      <c r="C63" s="19"/>
      <c r="D63" s="19"/>
    </row>
    <row r="64" spans="1:19" x14ac:dyDescent="0.2">
      <c r="C64" s="19"/>
      <c r="D64" s="19"/>
    </row>
    <row r="65" spans="3:4" x14ac:dyDescent="0.2">
      <c r="C65" s="19"/>
      <c r="D65" s="19"/>
    </row>
    <row r="66" spans="3:4" x14ac:dyDescent="0.2">
      <c r="C66" s="19"/>
      <c r="D66" s="19"/>
    </row>
    <row r="67" spans="3:4" x14ac:dyDescent="0.2">
      <c r="C67" s="19"/>
      <c r="D67" s="19"/>
    </row>
    <row r="68" spans="3:4" x14ac:dyDescent="0.2">
      <c r="C68" s="19"/>
      <c r="D68" s="19"/>
    </row>
    <row r="69" spans="3:4" x14ac:dyDescent="0.2">
      <c r="C69" s="19"/>
      <c r="D69" s="19"/>
    </row>
    <row r="70" spans="3:4" x14ac:dyDescent="0.2">
      <c r="C70" s="19"/>
      <c r="D70" s="19"/>
    </row>
    <row r="71" spans="3:4" x14ac:dyDescent="0.2">
      <c r="C71" s="19"/>
      <c r="D71" s="19"/>
    </row>
    <row r="72" spans="3:4" x14ac:dyDescent="0.2">
      <c r="C72" s="19"/>
      <c r="D72" s="19"/>
    </row>
    <row r="73" spans="3:4" x14ac:dyDescent="0.2">
      <c r="C73" s="19"/>
      <c r="D73" s="19"/>
    </row>
    <row r="74" spans="3:4" x14ac:dyDescent="0.2">
      <c r="C74" s="19"/>
      <c r="D74" s="19"/>
    </row>
    <row r="75" spans="3:4" x14ac:dyDescent="0.2">
      <c r="C75" s="19"/>
      <c r="D75" s="19"/>
    </row>
    <row r="76" spans="3:4" x14ac:dyDescent="0.2">
      <c r="C76" s="19"/>
      <c r="D76" s="19"/>
    </row>
    <row r="77" spans="3:4" x14ac:dyDescent="0.2">
      <c r="C77" s="19"/>
      <c r="D77" s="19"/>
    </row>
    <row r="78" spans="3:4" x14ac:dyDescent="0.2">
      <c r="C78" s="19"/>
      <c r="D78" s="19"/>
    </row>
    <row r="79" spans="3:4" x14ac:dyDescent="0.2">
      <c r="C79" s="19"/>
      <c r="D79" s="19"/>
    </row>
    <row r="80" spans="3:4" x14ac:dyDescent="0.2">
      <c r="C80" s="19"/>
      <c r="D80" s="19"/>
    </row>
    <row r="81" spans="3:4" x14ac:dyDescent="0.2">
      <c r="C81" s="19"/>
      <c r="D81" s="19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9"/>
      <c r="D85" s="19"/>
    </row>
    <row r="86" spans="3:4" x14ac:dyDescent="0.2">
      <c r="C86" s="19"/>
      <c r="D86" s="19"/>
    </row>
    <row r="87" spans="3:4" x14ac:dyDescent="0.2">
      <c r="C87" s="19"/>
      <c r="D87" s="19"/>
    </row>
    <row r="88" spans="3:4" x14ac:dyDescent="0.2">
      <c r="C88" s="19"/>
      <c r="D88" s="19"/>
    </row>
    <row r="89" spans="3:4" x14ac:dyDescent="0.2">
      <c r="C89" s="19"/>
      <c r="D89" s="19"/>
    </row>
    <row r="90" spans="3:4" x14ac:dyDescent="0.2">
      <c r="C90" s="19"/>
      <c r="D90" s="19"/>
    </row>
    <row r="91" spans="3:4" x14ac:dyDescent="0.2">
      <c r="C91" s="19"/>
      <c r="D91" s="19"/>
    </row>
    <row r="92" spans="3:4" x14ac:dyDescent="0.2">
      <c r="C92" s="19"/>
      <c r="D92" s="19"/>
    </row>
    <row r="93" spans="3:4" x14ac:dyDescent="0.2">
      <c r="C93" s="19"/>
      <c r="D93" s="19"/>
    </row>
  </sheetData>
  <protectedRanges>
    <protectedRange sqref="A45:D48" name="Range1"/>
  </protectedRanges>
  <phoneticPr fontId="8" type="noConversion"/>
  <hyperlinks>
    <hyperlink ref="H218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7B67-1C8F-427B-8256-945AD965F4FA}">
  <dimension ref="A1"/>
  <sheetViews>
    <sheetView workbookViewId="0">
      <selection activeCell="U23" sqref="U23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2024-01-20T04:25:28Z</dcterms:modified>
</cp:coreProperties>
</file>