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EF470A1-50A1-475B-A54B-89F809D4A1F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Q26" i="1"/>
  <c r="E21" i="1"/>
  <c r="F21" i="1"/>
  <c r="Q25" i="1"/>
  <c r="E24" i="1"/>
  <c r="F24" i="1"/>
  <c r="Q23" i="1"/>
  <c r="Q24" i="1"/>
  <c r="F16" i="1"/>
  <c r="F17" i="1" s="1"/>
  <c r="C17" i="1"/>
  <c r="Q22" i="1"/>
  <c r="C7" i="1"/>
  <c r="E26" i="1"/>
  <c r="F26" i="1"/>
  <c r="C8" i="1"/>
  <c r="Q21" i="1"/>
  <c r="E23" i="1"/>
  <c r="F23" i="1"/>
  <c r="G23" i="1"/>
  <c r="K23" i="1"/>
  <c r="E25" i="1"/>
  <c r="F25" i="1"/>
  <c r="G25" i="1"/>
  <c r="J25" i="1"/>
  <c r="G26" i="1"/>
  <c r="K26" i="1"/>
  <c r="G24" i="1"/>
  <c r="K24" i="1"/>
  <c r="E22" i="1"/>
  <c r="F22" i="1"/>
  <c r="G21" i="1"/>
  <c r="I21" i="1"/>
  <c r="C12" i="1"/>
  <c r="C11" i="1"/>
  <c r="O25" i="1" l="1"/>
  <c r="C15" i="1"/>
  <c r="O24" i="1"/>
  <c r="O21" i="1"/>
  <c r="O23" i="1"/>
  <c r="O22" i="1"/>
  <c r="O26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<sst xmlns="http://schemas.openxmlformats.org/spreadsheetml/2006/main" count="54" uniqueCount="51">
  <si>
    <t>IBVS 6244</t>
  </si>
  <si>
    <t>BAD?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</si>
  <si>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</si>
  <si>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</si>
  <si>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</si>
  <si>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</si>
  <si>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</si>
  <si>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</si>
  <si>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</si>
  <si>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</si>
  <si>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</si>
  <si>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</si>
  <si>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</si>
  <si>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</si>
  <si>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</si>
  <si>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</si>
  <si>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</si>
  <si>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</si>
  <si>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</si>
  <si>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</si>
  <si>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</si>
  <si>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</si>
  <si>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</si>
  <si>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</si>
  <si>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</si>
  <si>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</si>
  <si>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</si>
  <si>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</si>
  <si>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</si>
  <si>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</si>
  <si>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</si>
  <si>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</si>
  <si>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</si>
  <si>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</si>
  <si>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</si>
  <si>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</si>
  <si>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</si>
  <si>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</si>
  <si>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</si>
  <si>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IBVS 5699 Eph.</t>
  </si>
  <si>
    <t>IBVS 5699</t>
  </si>
  <si>
    <t>IBVS 5781</t>
  </si>
  <si>
    <t>I</t>
  </si>
  <si>
    <t>V1014 Cas / GSC 3670-0387 / NSV 517</t>
  </si>
  <si>
    <t>Add cycle</t>
  </si>
  <si>
    <t>Old Cycle</t>
  </si>
  <si>
    <t>IBVS 5871</t>
  </si>
  <si>
    <t>II</t>
  </si>
  <si>
    <t>IBVS 6011</t>
  </si>
  <si>
    <t>IBVS 6152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</si>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</sst>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30" fillId="0" borderId="0" xfId="41" applyFont="1"/>
    <xf numFmtId="0" fontId="30" fillId="0" borderId="0" xfId="41" applyFont="1" applyAlignment="1">
      <alignment horizontal="center" wrapText="1"/>
    </xf>
    <xf numFmtId="0" fontId="30" fillId="0" borderId="0" xfId="41" applyFont="1" applyAlignment="1">
      <alignment horizontal="left" wrapText="1"/>
    </xf>
    <xf numFmtId="0" fontId="32" fillId="0" borderId="8" xfId="0" applyFont="1" applyBorder="1" applyAlignment="1">
      <alignment horizontal="center"/>
    </xf>
    <xf numFmtId="0" fontId="31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V1014 Cas - O-C Diagr.</a:t>
            </a:r>
          </a:p>
        </c:rich>
      </c:tx>
      <c:layout>
        <c:manualLayout>
          <c:xMode val="edge"/>
          <c:yMode val="edge"/>
          <c:x val="0.3789473684210526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3039</c:v>
                </c:pt>
                <c:pt idx="2">
                  <c:v>3826.5</c:v>
                </c:pt>
                <c:pt idx="3">
                  <c:v>5139.5</c:v>
                </c:pt>
                <c:pt idx="4">
                  <c:v>6382</c:v>
                </c:pt>
                <c:pt idx="5">
                  <c:v>7625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E9-481A-BF61-6C9E7F5DE9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3039</c:v>
                </c:pt>
                <c:pt idx="2">
                  <c:v>3826.5</c:v>
                </c:pt>
                <c:pt idx="3">
                  <c:v>5139.5</c:v>
                </c:pt>
                <c:pt idx="4">
                  <c:v>6382</c:v>
                </c:pt>
                <c:pt idx="5">
                  <c:v>7625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E9-481A-BF61-6C9E7F5DE9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3039</c:v>
                </c:pt>
                <c:pt idx="2">
                  <c:v>3826.5</c:v>
                </c:pt>
                <c:pt idx="3">
                  <c:v>5139.5</c:v>
                </c:pt>
                <c:pt idx="4">
                  <c:v>6382</c:v>
                </c:pt>
                <c:pt idx="5">
                  <c:v>7625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-0.25019999999494758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E9-481A-BF61-6C9E7F5DE9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3039</c:v>
                </c:pt>
                <c:pt idx="2">
                  <c:v>3826.5</c:v>
                </c:pt>
                <c:pt idx="3">
                  <c:v>5139.5</c:v>
                </c:pt>
                <c:pt idx="4">
                  <c:v>6382</c:v>
                </c:pt>
                <c:pt idx="5">
                  <c:v>7625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-0.14374999999563443</c:v>
                </c:pt>
                <c:pt idx="3">
                  <c:v>-0.19305000000167638</c:v>
                </c:pt>
                <c:pt idx="5">
                  <c:v>-0.28889999999955762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E9-481A-BF61-6C9E7F5DE9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3039</c:v>
                </c:pt>
                <c:pt idx="2">
                  <c:v>3826.5</c:v>
                </c:pt>
                <c:pt idx="3">
                  <c:v>5139.5</c:v>
                </c:pt>
                <c:pt idx="4">
                  <c:v>6382</c:v>
                </c:pt>
                <c:pt idx="5">
                  <c:v>7625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E9-481A-BF61-6C9E7F5DE9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3039</c:v>
                </c:pt>
                <c:pt idx="2">
                  <c:v>3826.5</c:v>
                </c:pt>
                <c:pt idx="3">
                  <c:v>5139.5</c:v>
                </c:pt>
                <c:pt idx="4">
                  <c:v>6382</c:v>
                </c:pt>
                <c:pt idx="5">
                  <c:v>7625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E9-481A-BF61-6C9E7F5DE9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3039</c:v>
                </c:pt>
                <c:pt idx="2">
                  <c:v>3826.5</c:v>
                </c:pt>
                <c:pt idx="3">
                  <c:v>5139.5</c:v>
                </c:pt>
                <c:pt idx="4">
                  <c:v>6382</c:v>
                </c:pt>
                <c:pt idx="5">
                  <c:v>7625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E9-481A-BF61-6C9E7F5DE9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3039</c:v>
                </c:pt>
                <c:pt idx="2">
                  <c:v>3826.5</c:v>
                </c:pt>
                <c:pt idx="3">
                  <c:v>5139.5</c:v>
                </c:pt>
                <c:pt idx="4">
                  <c:v>6382</c:v>
                </c:pt>
                <c:pt idx="5">
                  <c:v>7625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9.1241828470842168E-4</c:v>
                </c:pt>
                <c:pt idx="1">
                  <c:v>-0.11556014932993804</c:v>
                </c:pt>
                <c:pt idx="2">
                  <c:v>-0.14574183639691207</c:v>
                </c:pt>
                <c:pt idx="3">
                  <c:v>-0.19606381115111768</c:v>
                </c:pt>
                <c:pt idx="4">
                  <c:v>-0.24368380630123226</c:v>
                </c:pt>
                <c:pt idx="5">
                  <c:v>-0.29132296442726235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E9-481A-BF61-6C9E7F5DE9E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3039</c:v>
                </c:pt>
                <c:pt idx="2">
                  <c:v>3826.5</c:v>
                </c:pt>
                <c:pt idx="3">
                  <c:v>5139.5</c:v>
                </c:pt>
                <c:pt idx="4">
                  <c:v>6382</c:v>
                </c:pt>
                <c:pt idx="5">
                  <c:v>7625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">
                  <c:v>4.2300000000977889E-2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E9-481A-BF61-6C9E7F5DE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084464"/>
        <c:axId val="1"/>
      </c:scatterChart>
      <c:valAx>
        <c:axId val="716084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084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8AEE37A-0C8A-E23C-1D5E-28A9846CC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x14ac:dyDescent="0.2">
      <c r="A2" t="s">
        <v>27</v>
      </c>
      <c r="B2" s="12" t="s">
        <v>38</v>
      </c>
      <c r="C2" s="3"/>
    </row>
    <row r="3" spans="1:6" ht="13.5" thickBot="1" x14ac:dyDescent="0.25"/>
    <row r="4" spans="1:6" ht="14.25" thickTop="1" thickBot="1" x14ac:dyDescent="0.25">
      <c r="A4" s="28" t="s">
        <v>39</v>
      </c>
      <c r="C4" s="8">
        <v>51497.061999999998</v>
      </c>
      <c r="D4" s="9">
        <v>0.85529999999999995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>
        <f>+C4</f>
        <v>51497.061999999998</v>
      </c>
    </row>
    <row r="8" spans="1:6" x14ac:dyDescent="0.2">
      <c r="A8" t="s">
        <v>7</v>
      </c>
      <c r="C8">
        <f>+D4</f>
        <v>0.85529999999999995</v>
      </c>
    </row>
    <row r="9" spans="1:6" x14ac:dyDescent="0.2">
      <c r="A9" s="26" t="s">
        <v>37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INTERCEPT(INDIRECT($D$9):G992,INDIRECT($C$9):F992)</f>
        <v>9.1241828470842168E-4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SLOPE(INDIRECT($D$9):G992,INDIRECT($C$9):F992)</f>
        <v>-3.8325951831078138E-5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(C7+C11)+(C8+C12)*INT(MAX(F21:F3533))</f>
        <v>58018.433177035571</v>
      </c>
      <c r="E15" s="16" t="s">
        <v>44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0.85526167404816889</v>
      </c>
      <c r="E16" s="16" t="s">
        <v>34</v>
      </c>
      <c r="F16" s="17">
        <f ca="1">NOW()+15018.5+$C$5/24</f>
        <v>60329.743123842592</v>
      </c>
    </row>
    <row r="17" spans="1:21" ht="13.5" thickBot="1" x14ac:dyDescent="0.25">
      <c r="A17" s="16" t="s">
        <v>31</v>
      </c>
      <c r="B17" s="12"/>
      <c r="C17" s="12">
        <f>COUNT(C21:C2191)</f>
        <v>6</v>
      </c>
      <c r="E17" s="16" t="s">
        <v>45</v>
      </c>
      <c r="F17" s="17">
        <f ca="1">ROUND(2*(F16-$C$7)/$C$8,0)/2+F15</f>
        <v>10328</v>
      </c>
    </row>
    <row r="18" spans="1:21" ht="14.25" thickTop="1" thickBot="1" x14ac:dyDescent="0.25">
      <c r="A18" s="18" t="s">
        <v>9</v>
      </c>
      <c r="B18" s="12"/>
      <c r="C18" s="21">
        <f ca="1">+C15</f>
        <v>58018.433177035571</v>
      </c>
      <c r="D18" s="22">
        <f ca="1">+C16</f>
        <v>0.85526167404816889</v>
      </c>
      <c r="E18" s="16" t="s">
        <v>35</v>
      </c>
      <c r="F18" s="25">
        <f ca="1">ROUND(2*(F16-$C$15)/$C$16,0)/2+F15</f>
        <v>2703.5</v>
      </c>
    </row>
    <row r="19" spans="1:21" ht="13.5" thickTop="1" x14ac:dyDescent="0.2">
      <c r="E19" s="16" t="s">
        <v>36</v>
      </c>
      <c r="F19" s="20">
        <f ca="1">+$C$15+$C$16*F18-15018.5-$C$5/24</f>
        <v>45312.528946158134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</v>
      </c>
      <c r="I20" s="7" t="s">
        <v>50</v>
      </c>
      <c r="J20" s="7" t="s">
        <v>2</v>
      </c>
      <c r="K20" s="7" t="s">
        <v>3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37" t="s">
        <v>1</v>
      </c>
    </row>
    <row r="21" spans="1:21" x14ac:dyDescent="0.2">
      <c r="A21" s="29" t="s">
        <v>40</v>
      </c>
      <c r="C21" s="10">
        <v>51497.061999999998</v>
      </c>
      <c r="D21" s="10" t="s">
        <v>17</v>
      </c>
      <c r="E21">
        <f t="shared" ref="E21:E26" si="0"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t="shared" ref="O21:O26" ca="1" si="1">+C$11+C$12*$F21</f>
        <v>9.1241828470842168E-4</v>
      </c>
      <c r="Q21" s="2">
        <f t="shared" ref="Q21:Q26" si="2">+C21-15018.5</f>
        <v>36478.561999999998</v>
      </c>
    </row>
    <row r="22" spans="1:21" x14ac:dyDescent="0.2">
      <c r="A22" s="10" t="s">
        <v>41</v>
      </c>
      <c r="B22" s="3" t="s">
        <v>42</v>
      </c>
      <c r="C22" s="10">
        <v>54096.360999999997</v>
      </c>
      <c r="D22" s="10">
        <v>8.0000000000000002E-3</v>
      </c>
      <c r="E22">
        <f t="shared" si="0"/>
        <v>3039.0494563311108</v>
      </c>
      <c r="F22">
        <f>ROUND(2*E22,0)/2</f>
        <v>3039</v>
      </c>
      <c r="O22">
        <f t="shared" ca="1" si="1"/>
        <v>-0.11556014932993804</v>
      </c>
      <c r="Q22" s="2">
        <f t="shared" si="2"/>
        <v>39077.860999999997</v>
      </c>
      <c r="U22" s="38">
        <v>4.2300000000977889E-2</v>
      </c>
    </row>
    <row r="23" spans="1:21" x14ac:dyDescent="0.2">
      <c r="A23" s="30" t="s">
        <v>46</v>
      </c>
      <c r="B23" s="31" t="s">
        <v>47</v>
      </c>
      <c r="C23" s="30">
        <v>54769.723700000002</v>
      </c>
      <c r="D23" s="30">
        <v>8.0000000000000004E-4</v>
      </c>
      <c r="E23">
        <f t="shared" si="0"/>
        <v>3826.3319303168532</v>
      </c>
      <c r="F23">
        <f>ROUND(2*E23,0)/2</f>
        <v>3826.5</v>
      </c>
      <c r="G23">
        <f>+C23-(C$7+F23*C$8)</f>
        <v>-0.14374999999563443</v>
      </c>
      <c r="K23">
        <f>+G23</f>
        <v>-0.14374999999563443</v>
      </c>
      <c r="O23">
        <f t="shared" ca="1" si="1"/>
        <v>-0.14574183639691207</v>
      </c>
      <c r="Q23" s="2">
        <f t="shared" si="2"/>
        <v>39751.223700000002</v>
      </c>
    </row>
    <row r="24" spans="1:21" x14ac:dyDescent="0.2">
      <c r="A24" s="30" t="s">
        <v>48</v>
      </c>
      <c r="B24" s="31" t="s">
        <v>47</v>
      </c>
      <c r="C24" s="30">
        <v>55892.683299999997</v>
      </c>
      <c r="D24" s="30">
        <v>8.0000000000000004E-4</v>
      </c>
      <c r="E24">
        <f t="shared" si="0"/>
        <v>5139.2742897229036</v>
      </c>
      <c r="F24">
        <f>ROUND(2*E24,0)/2</f>
        <v>5139.5</v>
      </c>
      <c r="G24">
        <f>+C24-(C$7+F24*C$8)</f>
        <v>-0.19305000000167638</v>
      </c>
      <c r="K24">
        <f>+G24</f>
        <v>-0.19305000000167638</v>
      </c>
      <c r="O24">
        <f t="shared" ca="1" si="1"/>
        <v>-0.19606381115111768</v>
      </c>
      <c r="Q24" s="2">
        <f t="shared" si="2"/>
        <v>40874.183299999997</v>
      </c>
    </row>
    <row r="25" spans="1:21" x14ac:dyDescent="0.2">
      <c r="A25" s="32" t="s">
        <v>49</v>
      </c>
      <c r="B25" s="33"/>
      <c r="C25" s="32">
        <v>56955.3364</v>
      </c>
      <c r="D25" s="32">
        <v>1E-3</v>
      </c>
      <c r="E25">
        <f t="shared" si="0"/>
        <v>6381.7074710627876</v>
      </c>
      <c r="F25">
        <f>ROUND(2*E25,0)/2+0.5</f>
        <v>6382</v>
      </c>
      <c r="G25">
        <f>+C25-(C$7+F25*C$8)</f>
        <v>-0.25019999999494758</v>
      </c>
      <c r="J25">
        <f>+G25</f>
        <v>-0.25019999999494758</v>
      </c>
      <c r="O25">
        <f t="shared" ca="1" si="1"/>
        <v>-0.24368380630123226</v>
      </c>
      <c r="Q25" s="2">
        <f t="shared" si="2"/>
        <v>41936.8364</v>
      </c>
    </row>
    <row r="26" spans="1:21" x14ac:dyDescent="0.2">
      <c r="A26" s="34" t="s">
        <v>0</v>
      </c>
      <c r="B26" s="35" t="s">
        <v>42</v>
      </c>
      <c r="C26" s="36">
        <v>58018.435599999997</v>
      </c>
      <c r="D26" s="36">
        <v>2E-3</v>
      </c>
      <c r="E26">
        <f t="shared" si="0"/>
        <v>7624.6622237811289</v>
      </c>
      <c r="F26">
        <f>ROUND(2*E26,0)/2+0.5</f>
        <v>7625</v>
      </c>
      <c r="G26">
        <f>+C26-(C$7+F26*C$8)</f>
        <v>-0.28889999999955762</v>
      </c>
      <c r="K26">
        <f>+G26</f>
        <v>-0.28889999999955762</v>
      </c>
      <c r="O26">
        <f t="shared" ca="1" si="1"/>
        <v>-0.29132296442726235</v>
      </c>
      <c r="Q26" s="2">
        <f t="shared" si="2"/>
        <v>42999.935599999997</v>
      </c>
    </row>
    <row r="27" spans="1:21" x14ac:dyDescent="0.2">
      <c r="C27" s="10"/>
      <c r="D27" s="10"/>
      <c r="Q27" s="2"/>
    </row>
    <row r="28" spans="1:21" x14ac:dyDescent="0.2">
      <c r="C28" s="10"/>
      <c r="D28" s="10"/>
      <c r="Q28" s="2"/>
    </row>
    <row r="29" spans="1:21" x14ac:dyDescent="0.2">
      <c r="C29" s="10"/>
      <c r="D29" s="10"/>
      <c r="Q29" s="2"/>
    </row>
    <row r="30" spans="1:21" x14ac:dyDescent="0.2">
      <c r="C30" s="10"/>
      <c r="D30" s="10"/>
      <c r="Q30" s="2"/>
    </row>
    <row r="31" spans="1:21" x14ac:dyDescent="0.2">
      <c r="C31" s="10"/>
      <c r="D31" s="10"/>
      <c r="Q31" s="2"/>
    </row>
    <row r="32" spans="1:21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hyperlinks>
    <hyperlink ref="H64557" r:id="rId1" display="http://vsolj.cetus-net.org/bulletin.html"/>
    <hyperlink ref="H64550" r:id="rId2" display="https://www.aavso.org/ejaavso"/>
    <hyperlink ref="AP1408" r:id="rId3" display="http://cdsbib.u-strasbg.fr/cgi-bin/cdsbib?1990RMxAA..21..381G"/>
    <hyperlink ref="AP1405" r:id="rId4" display="http://cdsbib.u-strasbg.fr/cgi-bin/cdsbib?1990RMxAA..21..381G"/>
    <hyperlink ref="AP1407" r:id="rId5" display="http://cdsbib.u-strasbg.fr/cgi-bin/cdsbib?1990RMxAA..21..381G"/>
    <hyperlink ref="AP1383" r:id="rId6" display="http://cdsbib.u-strasbg.fr/cgi-bin/cdsbib?1990RMxAA..21..381G"/>
    <hyperlink ref="I64557" r:id="rId7" display="http://vsolj.cetus-net.org/bulletin.html"/>
    <hyperlink ref="AQ1544" r:id="rId8" display="http://cdsbib.u-strasbg.fr/cgi-bin/cdsbib?1990RMxAA..21..381G"/>
    <hyperlink ref="AQ3188" r:id="rId9" display="http://cdsbib.u-strasbg.fr/cgi-bin/cdsbib?1990RMxAA..21..381G"/>
    <hyperlink ref="AQ1545" r:id="rId10" display="http://cdsbib.u-strasbg.fr/cgi-bin/cdsbib?1990RMxAA..21..381G"/>
    <hyperlink ref="H64554" r:id="rId11" display="https://www.aavso.org/ejaavso"/>
    <hyperlink ref="H2395" r:id="rId12" display="http://vsolj.cetus-net.org/bulletin.html"/>
    <hyperlink ref="AP5633" r:id="rId13" display="http://cdsbib.u-strasbg.fr/cgi-bin/cdsbib?1990RMxAA..21..381G"/>
    <hyperlink ref="AP5636" r:id="rId14" display="http://cdsbib.u-strasbg.fr/cgi-bin/cdsbib?1990RMxAA..21..381G"/>
    <hyperlink ref="AP5634" r:id="rId15" display="http://cdsbib.u-strasbg.fr/cgi-bin/cdsbib?1990RMxAA..21..381G"/>
    <hyperlink ref="AP5612" r:id="rId16" display="http://cdsbib.u-strasbg.fr/cgi-bin/cdsbib?1990RMxAA..21..381G"/>
    <hyperlink ref="I2395" r:id="rId17" display="http://vsolj.cetus-net.org/bulletin.html"/>
    <hyperlink ref="AQ5746" r:id="rId18" display="http://cdsbib.u-strasbg.fr/cgi-bin/cdsbib?1990RMxAA..21..381G"/>
    <hyperlink ref="AQ298" r:id="rId19" display="http://cdsbib.u-strasbg.fr/cgi-bin/cdsbib?1990RMxAA..21..381G"/>
    <hyperlink ref="AQ574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2024-01-20T04:50:05Z</dcterms:modified>
</cp:coreProperties>
</file>