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701C6A2F-689C-47FE-9119-38B5DD0DAEB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I22" i="1" s="1"/>
  <c r="Q22" i="1"/>
  <c r="E21" i="1"/>
  <c r="F21" i="1" s="1"/>
  <c r="G21" i="1" s="1"/>
  <c r="I21" i="1" s="1"/>
  <c r="Q21" i="1"/>
  <c r="F15" i="1"/>
  <c r="F16" i="1" s="1"/>
  <c r="C17" i="1"/>
  <c r="C11" i="1"/>
  <c r="C12" i="1"/>
  <c r="O22" i="1" l="1"/>
  <c r="C16" i="1"/>
  <c r="D18" i="1" s="1"/>
  <c r="C15" i="1"/>
  <c r="O21" i="1"/>
  <c r="F17" i="1" l="1"/>
  <c r="F18" i="1" s="1"/>
  <c r="C18" i="1"/>
</calcChain>
</file>

<file path=xl/sharedStrings.xml><?xml version="1.0" encoding="utf-8"?>
<sst xmlns="http://schemas.openxmlformats.org/spreadsheetml/2006/main" count="54" uniqueCount="51">
  <si>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</si>
  <si>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</si>
  <si>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</si>
  <si>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</si>
  <si>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</si>
  <si>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</si>
  <si>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</si>
  <si>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</si>
  <si>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</si>
  <si>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</si>
  <si>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</si>
  <si>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</si>
  <si>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</si>
  <si>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</si>
  <si>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</si>
  <si>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</si>
  <si>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</si>
  <si>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</si>
  <si>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</si>
  <si>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</si>
  <si>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</si>
  <si>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</si>
  <si>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</si>
  <si>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</si>
  <si>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</si>
  <si>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</si>
  <si>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</si>
  <si>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</si>
  <si>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</si>
  <si>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</si>
  <si>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</si>
  <si>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</si>
  <si>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</si>
  <si>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</si>
  <si>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</si>
  <si>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</si>
  <si>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</si>
  <si>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</si>
  <si>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</si>
  <si>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</si>
  <si>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</si>
  <si>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</si>
  <si>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Local time</t>
  </si>
  <si>
    <t>V1191 Cas</t>
  </si>
  <si>
    <t>G4280-1816</t>
  </si>
  <si>
    <t xml:space="preserve"> V1191 Cas </t>
  </si>
  <si>
    <t>EA/KE</t>
  </si>
  <si>
    <t>JBAV, 60</t>
  </si>
  <si>
    <t>I</t>
  </si>
  <si>
    <t>F21</t>
  </si>
  <si>
    <t>G21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</si>
</sst>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_);\(&quot;$&quot;#,##0\)"/>
    <numFmt numFmtId="165" formatCode="0.0000"/>
    <numFmt numFmtId="166" formatCode="dd/mm/yyyy"/>
    <numFmt numFmtId="167" formatCode="0.00000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color indexed="17"/>
      <name val="Arial"/>
      <family val="2"/>
    </font>
    <font>
      <sz val="10"/>
      <color rgb="FF00B05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48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165" fontId="5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6" fillId="0" borderId="0" xfId="0" applyFont="1" applyAlignment="1">
      <alignment horizontal="right"/>
    </xf>
    <xf numFmtId="166" fontId="0" fillId="0" borderId="0" xfId="0" applyNumberFormat="1" applyAlignment="1"/>
    <xf numFmtId="0" fontId="16" fillId="4" borderId="1" xfId="0" applyFont="1" applyFill="1" applyBorder="1" applyAlignment="1">
      <alignment horizontal="left" vertical="center"/>
    </xf>
    <xf numFmtId="0" fontId="17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16" fillId="2" borderId="1" xfId="0" applyFont="1" applyFill="1" applyBorder="1" applyAlignment="1">
      <alignment horizontal="left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167" fontId="18" fillId="0" borderId="0" xfId="0" applyNumberFormat="1" applyFont="1" applyAlignment="1">
      <alignment vertical="center" wrapText="1"/>
    </xf>
    <xf numFmtId="0" fontId="0" fillId="0" borderId="0" xfId="0" applyAlignment="1">
      <alignment horizontal="right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V1191</a:t>
            </a:r>
            <a:r>
              <a:rPr lang="en-AU" baseline="0"/>
              <a:t> Cas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1">
                    <c:v>3.8999999999999998E-3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1">
                    <c:v>3.8999999999999998E-3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4119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446-444B-8FA1-3CB7A7A269D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3.8999999999999998E-3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3.8999999999999998E-3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4119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  <c:pt idx="1">
                  <c:v>0.143049999998766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446-444B-8FA1-3CB7A7A269D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3.8999999999999998E-3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3.8999999999999998E-3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4119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446-444B-8FA1-3CB7A7A269D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3.8999999999999998E-3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3.8999999999999998E-3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4119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446-444B-8FA1-3CB7A7A269D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3.8999999999999998E-3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3.8999999999999998E-3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4119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446-444B-8FA1-3CB7A7A269D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3.8999999999999998E-3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3.8999999999999998E-3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4119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446-444B-8FA1-3CB7A7A269D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3.8999999999999998E-3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3.8999999999999998E-3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4119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446-444B-8FA1-3CB7A7A269D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4119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0.143049999998766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446-444B-8FA1-3CB7A7A269D7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4119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446-444B-8FA1-3CB7A7A269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161040"/>
        <c:axId val="1"/>
      </c:scatterChart>
      <c:valAx>
        <c:axId val="4511610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11610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228600</xdr:colOff>
      <xdr:row>0</xdr:row>
      <xdr:rowOff>0</xdr:rowOff>
    </xdr:from>
    <xdr:to>
      <xdr:col>17</xdr:col>
      <xdr:colOff>314325</xdr:colOff>
      <xdr:row>18</xdr:row>
      <xdr:rowOff>95250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7B5D4336-9A55-AD98-ACF9-C41BC958B1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selection activeCell="F11" sqref="F11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12.140625" customWidth="1"/>
    <col min="18" max="18" width="9.140625" customWidth="1"/>
  </cols>
  <sheetData>
    <row r="1" spans="1:15" ht="20.25" x14ac:dyDescent="0.3">
      <c r="A1" s="1" t="s">
        <v>43</v>
      </c>
      <c r="F1" s="40" t="s">
        <v>43</v>
      </c>
      <c r="G1" s="34">
        <v>2010</v>
      </c>
      <c r="H1" s="41"/>
      <c r="I1" s="42" t="s">
        <v>44</v>
      </c>
      <c r="J1" s="43" t="s">
        <v>45</v>
      </c>
      <c r="K1" s="33">
        <v>23.32227</v>
      </c>
      <c r="L1" s="35">
        <v>60.051449999999996</v>
      </c>
      <c r="M1" s="36">
        <v>51462.625</v>
      </c>
      <c r="N1" s="36">
        <v>1.9414499999999999</v>
      </c>
      <c r="O1" s="37" t="s">
        <v>46</v>
      </c>
    </row>
    <row r="2" spans="1:15" x14ac:dyDescent="0.2">
      <c r="A2" t="s">
        <v>23</v>
      </c>
      <c r="B2" t="s">
        <v>46</v>
      </c>
      <c r="C2" s="30"/>
      <c r="D2" s="3"/>
    </row>
    <row r="3" spans="1:15" ht="13.5" thickBot="1" x14ac:dyDescent="0.25"/>
    <row r="4" spans="1:15" ht="14.25" thickTop="1" thickBot="1" x14ac:dyDescent="0.25">
      <c r="A4" s="5" t="s">
        <v>0</v>
      </c>
      <c r="C4" s="27" t="s">
        <v>37</v>
      </c>
      <c r="D4" s="28" t="s">
        <v>37</v>
      </c>
    </row>
    <row r="5" spans="1:15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5" x14ac:dyDescent="0.2">
      <c r="A6" s="5" t="s">
        <v>1</v>
      </c>
    </row>
    <row r="7" spans="1:15" x14ac:dyDescent="0.2">
      <c r="A7" t="s">
        <v>2</v>
      </c>
      <c r="C7" s="47">
        <v>51462.625</v>
      </c>
      <c r="D7" s="29"/>
    </row>
    <row r="8" spans="1:15" x14ac:dyDescent="0.2">
      <c r="A8" t="s">
        <v>3</v>
      </c>
      <c r="C8" s="47">
        <v>1.9414499999999999</v>
      </c>
      <c r="D8" s="29"/>
    </row>
    <row r="9" spans="1:15" x14ac:dyDescent="0.2">
      <c r="A9" s="24" t="s">
        <v>32</v>
      </c>
      <c r="B9" s="25">
        <v>21</v>
      </c>
      <c r="C9" s="22" t="s">
        <v>49</v>
      </c>
      <c r="D9" s="23" t="s">
        <v>50</v>
      </c>
    </row>
    <row r="10" spans="1:15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15" x14ac:dyDescent="0.2">
      <c r="A11" s="10" t="s">
        <v>15</v>
      </c>
      <c r="B11" s="10"/>
      <c r="C11" s="21">
        <f ca="1">INTERCEPT(INDIRECT($D$9):G992,INDIRECT($C$9):F992)</f>
        <v>0</v>
      </c>
      <c r="D11" s="3"/>
      <c r="E11" s="10"/>
    </row>
    <row r="12" spans="1:15" x14ac:dyDescent="0.2">
      <c r="A12" s="10" t="s">
        <v>16</v>
      </c>
      <c r="B12" s="10"/>
      <c r="C12" s="21">
        <f ca="1">SLOPE(INDIRECT($D$9):G992,INDIRECT($C$9):F992)</f>
        <v>3.4729303228639476E-5</v>
      </c>
      <c r="D12" s="3"/>
      <c r="E12" s="10"/>
    </row>
    <row r="13" spans="1:15" x14ac:dyDescent="0.2">
      <c r="A13" s="10" t="s">
        <v>18</v>
      </c>
      <c r="B13" s="10"/>
      <c r="C13" s="3" t="s">
        <v>13</v>
      </c>
    </row>
    <row r="14" spans="1:15" x14ac:dyDescent="0.2">
      <c r="A14" s="10"/>
      <c r="B14" s="10"/>
      <c r="C14" s="10"/>
      <c r="E14" s="14" t="s">
        <v>34</v>
      </c>
      <c r="F14" s="31">
        <v>1</v>
      </c>
    </row>
    <row r="15" spans="1:15" x14ac:dyDescent="0.2">
      <c r="A15" s="12" t="s">
        <v>17</v>
      </c>
      <c r="B15" s="10"/>
      <c r="C15" s="13">
        <f ca="1">(C7+C11)+(C8+C12)*INT(MAX(F21:F3533))</f>
        <v>59459.600599999998</v>
      </c>
      <c r="E15" s="14" t="s">
        <v>30</v>
      </c>
      <c r="F15" s="32">
        <f ca="1">NOW()+15018.5+$C$5/24</f>
        <v>60329.777359027772</v>
      </c>
    </row>
    <row r="16" spans="1:15" x14ac:dyDescent="0.2">
      <c r="A16" s="16" t="s">
        <v>4</v>
      </c>
      <c r="B16" s="10"/>
      <c r="C16" s="17">
        <f ca="1">+C8+C12</f>
        <v>1.9414847293032285</v>
      </c>
      <c r="E16" s="14" t="s">
        <v>35</v>
      </c>
      <c r="F16" s="15">
        <f ca="1">ROUND(2*(F15-$C$7)/$C$8,0)/2+F14</f>
        <v>4568.5</v>
      </c>
    </row>
    <row r="17" spans="1:21" ht="13.5" thickBot="1" x14ac:dyDescent="0.25">
      <c r="A17" s="14" t="s">
        <v>27</v>
      </c>
      <c r="B17" s="10"/>
      <c r="C17" s="10">
        <f>COUNT(C21:C2191)</f>
        <v>2</v>
      </c>
      <c r="E17" s="14" t="s">
        <v>36</v>
      </c>
      <c r="F17" s="23">
        <f ca="1">ROUND(2*(F15-$C$15)/$C$16,0)/2+F14</f>
        <v>449</v>
      </c>
    </row>
    <row r="18" spans="1:21" ht="14.25" thickTop="1" thickBot="1" x14ac:dyDescent="0.25">
      <c r="A18" s="16" t="s">
        <v>5</v>
      </c>
      <c r="B18" s="10"/>
      <c r="C18" s="19">
        <f ca="1">+C15</f>
        <v>59459.600599999998</v>
      </c>
      <c r="D18" s="20">
        <f ca="1">+C16</f>
        <v>1.9414847293032285</v>
      </c>
      <c r="E18" s="14" t="s">
        <v>31</v>
      </c>
      <c r="F18" s="18">
        <f ca="1">+$C$15+$C$16*F17-15018.5-$C$5/24</f>
        <v>45313.223076790484</v>
      </c>
    </row>
    <row r="19" spans="1:21" ht="13.5" thickTop="1" x14ac:dyDescent="0.2">
      <c r="F19" s="38" t="s">
        <v>42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38</v>
      </c>
      <c r="I20" s="7" t="s">
        <v>39</v>
      </c>
      <c r="J20" s="7" t="s">
        <v>40</v>
      </c>
      <c r="K20" s="7" t="s">
        <v>41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6" t="s">
        <v>33</v>
      </c>
    </row>
    <row r="21" spans="1:21" x14ac:dyDescent="0.2">
      <c r="C21" s="8">
        <v>51462.625</v>
      </c>
      <c r="D21" s="8"/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0</v>
      </c>
      <c r="Q21" s="39">
        <f>+C21-15018.5</f>
        <v>36444.125</v>
      </c>
    </row>
    <row r="22" spans="1:21" x14ac:dyDescent="0.2">
      <c r="A22" s="44" t="s">
        <v>47</v>
      </c>
      <c r="B22" s="45" t="s">
        <v>48</v>
      </c>
      <c r="C22" s="46">
        <v>59459.600599999998</v>
      </c>
      <c r="D22" s="44">
        <v>3.8999999999999998E-3</v>
      </c>
      <c r="E22">
        <f>+(C22-C$7)/C$8</f>
        <v>4119.0736820417724</v>
      </c>
      <c r="F22">
        <f>ROUND(2*E22,0)/2</f>
        <v>4119</v>
      </c>
      <c r="G22">
        <f>+C22-(C$7+F22*C$8)</f>
        <v>0.143049999998766</v>
      </c>
      <c r="I22">
        <f>+G22</f>
        <v>0.143049999998766</v>
      </c>
      <c r="O22">
        <f ca="1">+C$11+C$12*$F22</f>
        <v>0.143049999998766</v>
      </c>
      <c r="Q22" s="39">
        <f>+C22-15018.5</f>
        <v>44441.100599999998</v>
      </c>
    </row>
    <row r="23" spans="1:21" x14ac:dyDescent="0.2">
      <c r="C23" s="8"/>
      <c r="D23" s="8"/>
      <c r="Q23" s="2"/>
    </row>
    <row r="24" spans="1:21" x14ac:dyDescent="0.2">
      <c r="C24" s="8"/>
      <c r="D24" s="8"/>
      <c r="Q24" s="2"/>
    </row>
    <row r="25" spans="1:21" x14ac:dyDescent="0.2">
      <c r="C25" s="8"/>
      <c r="D25" s="8"/>
      <c r="Q25" s="2"/>
    </row>
    <row r="26" spans="1:21" x14ac:dyDescent="0.2">
      <c r="C26" s="8"/>
      <c r="D26" s="8"/>
      <c r="Q26" s="2"/>
    </row>
    <row r="27" spans="1:21" x14ac:dyDescent="0.2">
      <c r="C27" s="8"/>
      <c r="D27" s="8"/>
      <c r="Q27" s="2"/>
    </row>
    <row r="28" spans="1:21" x14ac:dyDescent="0.2">
      <c r="C28" s="8"/>
      <c r="D28" s="8"/>
      <c r="Q28" s="2"/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8" type="noConversion"/>
  <pageMargins left="0.75" right="0.75" top="1" bottom="1" header="0.5" footer="0.5"/>
  <pageSetup paperSize="9" orientation="portrait" horizontalDpi="0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2024-01-20T05:39:23Z</dcterms:modified>
</cp:coreProperties>
</file>