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CBE69C8-B257-404A-97EE-AD261EF2E836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Active 2" sheetId="2" r:id="rId2"/>
  </sheets>
  <calcPr calcId="181029"/>
</workbook>
</file>

<file path=xl/calcChain.xml><?xml version="1.0" encoding="utf-8"?>
<calcChain xmlns="http://schemas.openxmlformats.org/spreadsheetml/2006/main">
  <c r="F11" i="2" l="1"/>
  <c r="E21" i="2"/>
  <c r="F21" i="2"/>
  <c r="G21" i="2"/>
  <c r="E22" i="2"/>
  <c r="F22" i="2"/>
  <c r="G22" i="2"/>
  <c r="E23" i="2"/>
  <c r="F23" i="2"/>
  <c r="G23" i="2"/>
  <c r="E24" i="2"/>
  <c r="F24" i="2"/>
  <c r="G24" i="2"/>
  <c r="E25" i="2"/>
  <c r="F25" i="2"/>
  <c r="G25" i="2"/>
  <c r="G11" i="2"/>
  <c r="E14" i="2"/>
  <c r="E15" i="2" s="1"/>
  <c r="C17" i="2"/>
  <c r="Q21" i="2"/>
  <c r="Q22" i="2"/>
  <c r="Q23" i="2"/>
  <c r="Q24" i="2"/>
  <c r="Q25" i="2"/>
  <c r="E22" i="1"/>
  <c r="F22" i="1"/>
  <c r="G22" i="1"/>
  <c r="E23" i="1"/>
  <c r="F23" i="1"/>
  <c r="G23" i="1"/>
  <c r="E21" i="1"/>
  <c r="F21" i="1"/>
  <c r="G21" i="1"/>
  <c r="I21" i="1"/>
  <c r="E25" i="1"/>
  <c r="F25" i="1"/>
  <c r="G25" i="1"/>
  <c r="E24" i="1"/>
  <c r="F24" i="1"/>
  <c r="G24" i="1"/>
  <c r="H24" i="1"/>
  <c r="G11" i="1"/>
  <c r="F11" i="1"/>
  <c r="Q21" i="1"/>
  <c r="Q22" i="1"/>
  <c r="Q23" i="1"/>
  <c r="Q25" i="1"/>
  <c r="E14" i="1"/>
  <c r="E15" i="1" s="1"/>
  <c r="C17" i="1"/>
  <c r="Q24" i="1"/>
  <c r="I21" i="2"/>
  <c r="I25" i="2"/>
  <c r="H24" i="2"/>
  <c r="I23" i="2"/>
  <c r="I23" i="1"/>
  <c r="I25" i="1"/>
  <c r="I22" i="2"/>
  <c r="I22" i="1"/>
  <c r="C11" i="2"/>
  <c r="C11" i="1"/>
  <c r="C12" i="2"/>
  <c r="C12" i="1"/>
  <c r="C16" i="1" l="1"/>
  <c r="D18" i="1" s="1"/>
  <c r="O23" i="1"/>
  <c r="T23" i="1" s="1"/>
  <c r="C15" i="1"/>
  <c r="O22" i="1"/>
  <c r="T22" i="1" s="1"/>
  <c r="O25" i="1"/>
  <c r="T25" i="1" s="1"/>
  <c r="O24" i="1"/>
  <c r="T24" i="1" s="1"/>
  <c r="O21" i="1"/>
  <c r="T21" i="1" s="1"/>
  <c r="C16" i="2"/>
  <c r="D18" i="2" s="1"/>
  <c r="O22" i="2"/>
  <c r="T22" i="2" s="1"/>
  <c r="O25" i="2"/>
  <c r="T25" i="2" s="1"/>
  <c r="O24" i="2"/>
  <c r="T24" i="2" s="1"/>
  <c r="O21" i="2"/>
  <c r="T21" i="2" s="1"/>
  <c r="C15" i="2"/>
  <c r="O23" i="2"/>
  <c r="T23" i="2" s="1"/>
  <c r="T18" i="1" l="1"/>
  <c r="T18" i="2"/>
  <c r="C18" i="1"/>
  <c r="E16" i="1"/>
  <c r="E17" i="1" s="1"/>
  <c r="C18" i="2"/>
  <c r="E16" i="2"/>
  <c r="E17" i="2" s="1"/>
</calcChain>
</file>

<file path=xl/sharedStrings.xml><?xml version="1.0" encoding="utf-8"?>
<sst xmlns="http://schemas.openxmlformats.org/spreadsheetml/2006/main" count="117" uniqueCount="51">
  <si>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</si>
  <si>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</si>
  <si>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</si>
  <si>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</si>
  <si>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</si>
  <si>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</si>
  <si>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</si>
  <si>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</si>
  <si>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</si>
  <si>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</si>
  <si>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</si>
  <si>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</si>
  <si>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</si>
  <si>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</si>
  <si>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</si>
  <si>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</si>
  <si>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</si>
  <si>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</si>
  <si>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</si>
  <si>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</si>
  <si>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</si>
  <si>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</si>
  <si>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</si>
  <si>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</si>
  <si>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</si>
  <si>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</si>
  <si>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</si>
  <si>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</si>
  <si>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</si>
  <si>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</si>
  <si>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</si>
  <si>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</si>
  <si>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</si>
  <si>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</si>
  <si>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</si>
  <si>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</si>
  <si>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</si>
  <si>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</si>
  <si>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</si>
  <si>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</si>
  <si>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</si>
  <si>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</si>
  <si>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Cas</t>
  </si>
  <si>
    <t>IBVS 6011</t>
  </si>
  <si>
    <t>I</t>
  </si>
  <si>
    <t>II</t>
  </si>
  <si>
    <t>IBVS 6042</t>
  </si>
  <si>
    <t>TomCat 2013-04-06</t>
  </si>
  <si>
    <t>EW</t>
  </si>
  <si>
    <t>CCD</t>
  </si>
  <si>
    <t>V1268 Cas / GSC 4029-1087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</si>
</sst>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2" xfId="0" applyBorder="1" applyAlignment="1"/>
    <xf numFmtId="0" fontId="16" fillId="0" borderId="0" xfId="0" applyFont="1" applyAlignment="1">
      <alignment horizontal="left"/>
    </xf>
    <xf numFmtId="0" fontId="0" fillId="0" borderId="0" xfId="0" applyAlignment="1">
      <alignment horizontal="right"/>
    </xf>
    <xf numFmtId="0" fontId="9" fillId="0" borderId="0" xfId="0" applyFont="1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V1268 Cas - O-C Diagr.</a:t>
            </a:r>
          </a:p>
        </c:rich>
      </c:tx>
      <c:layout>
        <c:manualLayout>
          <c:xMode val="edge"/>
          <c:yMode val="edge"/>
          <c:x val="0.34536340852130326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20300751879698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1.8E-3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1.8E-3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-1599</c:v>
                </c:pt>
                <c:pt idx="1">
                  <c:v>-1598.5</c:v>
                </c:pt>
                <c:pt idx="2">
                  <c:v>-1329.5</c:v>
                </c:pt>
                <c:pt idx="3">
                  <c:v>0</c:v>
                </c:pt>
                <c:pt idx="4">
                  <c:v>129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24-4B55-B175-9AD7DA751CD1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1.8E-3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1.8E-3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-1599</c:v>
                </c:pt>
                <c:pt idx="1">
                  <c:v>-1598.5</c:v>
                </c:pt>
                <c:pt idx="2">
                  <c:v>-1329.5</c:v>
                </c:pt>
                <c:pt idx="3">
                  <c:v>0</c:v>
                </c:pt>
                <c:pt idx="4">
                  <c:v>129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0">
                  <c:v>-1.4267919694248121E-2</c:v>
                </c:pt>
                <c:pt idx="1">
                  <c:v>3.0445780867012218E-3</c:v>
                </c:pt>
                <c:pt idx="2">
                  <c:v>-1.9731616383069195E-2</c:v>
                </c:pt>
                <c:pt idx="4">
                  <c:v>2.2244073043111712E-3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24-4B55-B175-9AD7DA751CD1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1.8E-3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1.8E-3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-1599</c:v>
                </c:pt>
                <c:pt idx="1">
                  <c:v>-1598.5</c:v>
                </c:pt>
                <c:pt idx="2">
                  <c:v>-1329.5</c:v>
                </c:pt>
                <c:pt idx="3">
                  <c:v>0</c:v>
                </c:pt>
                <c:pt idx="4">
                  <c:v>129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824-4B55-B175-9AD7DA751CD1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1.8E-3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1.8E-3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-1599</c:v>
                </c:pt>
                <c:pt idx="1">
                  <c:v>-1598.5</c:v>
                </c:pt>
                <c:pt idx="2">
                  <c:v>-1329.5</c:v>
                </c:pt>
                <c:pt idx="3">
                  <c:v>0</c:v>
                </c:pt>
                <c:pt idx="4">
                  <c:v>129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824-4B55-B175-9AD7DA751CD1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1.8E-3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1.8E-3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-1599</c:v>
                </c:pt>
                <c:pt idx="1">
                  <c:v>-1598.5</c:v>
                </c:pt>
                <c:pt idx="2">
                  <c:v>-1329.5</c:v>
                </c:pt>
                <c:pt idx="3">
                  <c:v>0</c:v>
                </c:pt>
                <c:pt idx="4">
                  <c:v>129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824-4B55-B175-9AD7DA751CD1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1.8E-3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1.8E-3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-1599</c:v>
                </c:pt>
                <c:pt idx="1">
                  <c:v>-1598.5</c:v>
                </c:pt>
                <c:pt idx="2">
                  <c:v>-1329.5</c:v>
                </c:pt>
                <c:pt idx="3">
                  <c:v>0</c:v>
                </c:pt>
                <c:pt idx="4">
                  <c:v>129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824-4B55-B175-9AD7DA751CD1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1.8E-3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1.8E-3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-1599</c:v>
                </c:pt>
                <c:pt idx="1">
                  <c:v>-1598.5</c:v>
                </c:pt>
                <c:pt idx="2">
                  <c:v>-1329.5</c:v>
                </c:pt>
                <c:pt idx="3">
                  <c:v>0</c:v>
                </c:pt>
                <c:pt idx="4">
                  <c:v>129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824-4B55-B175-9AD7DA751CD1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-1599</c:v>
                </c:pt>
                <c:pt idx="1">
                  <c:v>-1598.5</c:v>
                </c:pt>
                <c:pt idx="2">
                  <c:v>-1329.5</c:v>
                </c:pt>
                <c:pt idx="3">
                  <c:v>0</c:v>
                </c:pt>
                <c:pt idx="4">
                  <c:v>129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-1.0307237769906026E-2</c:v>
                </c:pt>
                <c:pt idx="1">
                  <c:v>-1.0304067678418226E-2</c:v>
                </c:pt>
                <c:pt idx="2">
                  <c:v>-8.5985584579824238E-3</c:v>
                </c:pt>
                <c:pt idx="3">
                  <c:v>-1.692851919251788E-4</c:v>
                </c:pt>
                <c:pt idx="4">
                  <c:v>6.4859841192693452E-4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824-4B55-B175-9AD7DA751CD1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-1599</c:v>
                </c:pt>
                <c:pt idx="1">
                  <c:v>-1598.5</c:v>
                </c:pt>
                <c:pt idx="2">
                  <c:v>-1329.5</c:v>
                </c:pt>
                <c:pt idx="3">
                  <c:v>0</c:v>
                </c:pt>
                <c:pt idx="4">
                  <c:v>129</c:v>
                </c:pt>
              </c:numCache>
            </c:numRef>
          </c:xVal>
          <c:yVal>
            <c:numRef>
              <c:f>'Active 1'!$R$21:$R$999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824-4B55-B175-9AD7DA751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6993216"/>
        <c:axId val="1"/>
      </c:scatterChart>
      <c:valAx>
        <c:axId val="776993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69932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751879699248121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V1268 Cas - O-C Diagr.</a:t>
            </a:r>
          </a:p>
        </c:rich>
      </c:tx>
      <c:layout>
        <c:manualLayout>
          <c:xMode val="edge"/>
          <c:yMode val="edge"/>
          <c:x val="0.34135338345864663"/>
          <c:y val="4.30107526881720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03007518796992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1.8E-3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1.8E-3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-1394.5</c:v>
                </c:pt>
                <c:pt idx="1">
                  <c:v>-1394</c:v>
                </c:pt>
                <c:pt idx="2">
                  <c:v>-1159.5</c:v>
                </c:pt>
                <c:pt idx="3">
                  <c:v>0</c:v>
                </c:pt>
                <c:pt idx="4">
                  <c:v>112.5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39-4232-A5FC-266EEEEE8FF6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1.8E-3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1.8E-3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-1394.5</c:v>
                </c:pt>
                <c:pt idx="1">
                  <c:v>-1394</c:v>
                </c:pt>
                <c:pt idx="2">
                  <c:v>-1159.5</c:v>
                </c:pt>
                <c:pt idx="3">
                  <c:v>0</c:v>
                </c:pt>
                <c:pt idx="4">
                  <c:v>112.5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  <c:pt idx="0">
                  <c:v>7.0998011506162584E-4</c:v>
                </c:pt>
                <c:pt idx="1">
                  <c:v>-1.8001988792093471E-4</c:v>
                </c:pt>
                <c:pt idx="2">
                  <c:v>2.1099801087984815E-3</c:v>
                </c:pt>
                <c:pt idx="4">
                  <c:v>1.5499801156693138E-3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E39-4232-A5FC-266EEEEE8FF6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1.8E-3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1.8E-3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-1394.5</c:v>
                </c:pt>
                <c:pt idx="1">
                  <c:v>-1394</c:v>
                </c:pt>
                <c:pt idx="2">
                  <c:v>-1159.5</c:v>
                </c:pt>
                <c:pt idx="3">
                  <c:v>0</c:v>
                </c:pt>
                <c:pt idx="4">
                  <c:v>112.5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E39-4232-A5FC-266EEEEE8FF6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1.8E-3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1.8E-3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-1394.5</c:v>
                </c:pt>
                <c:pt idx="1">
                  <c:v>-1394</c:v>
                </c:pt>
                <c:pt idx="2">
                  <c:v>-1159.5</c:v>
                </c:pt>
                <c:pt idx="3">
                  <c:v>0</c:v>
                </c:pt>
                <c:pt idx="4">
                  <c:v>112.5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E39-4232-A5FC-266EEEEE8FF6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1.8E-3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1.8E-3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-1394.5</c:v>
                </c:pt>
                <c:pt idx="1">
                  <c:v>-1394</c:v>
                </c:pt>
                <c:pt idx="2">
                  <c:v>-1159.5</c:v>
                </c:pt>
                <c:pt idx="3">
                  <c:v>0</c:v>
                </c:pt>
                <c:pt idx="4">
                  <c:v>112.5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E39-4232-A5FC-266EEEEE8FF6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1.8E-3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1.8E-3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-1394.5</c:v>
                </c:pt>
                <c:pt idx="1">
                  <c:v>-1394</c:v>
                </c:pt>
                <c:pt idx="2">
                  <c:v>-1159.5</c:v>
                </c:pt>
                <c:pt idx="3">
                  <c:v>0</c:v>
                </c:pt>
                <c:pt idx="4">
                  <c:v>112.5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E39-4232-A5FC-266EEEEE8FF6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1.8E-3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1.8E-3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0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-1394.5</c:v>
                </c:pt>
                <c:pt idx="1">
                  <c:v>-1394</c:v>
                </c:pt>
                <c:pt idx="2">
                  <c:v>-1159.5</c:v>
                </c:pt>
                <c:pt idx="3">
                  <c:v>0</c:v>
                </c:pt>
                <c:pt idx="4">
                  <c:v>112.5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E39-4232-A5FC-266EEEEE8FF6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-1394.5</c:v>
                </c:pt>
                <c:pt idx="1">
                  <c:v>-1394</c:v>
                </c:pt>
                <c:pt idx="2">
                  <c:v>-1159.5</c:v>
                </c:pt>
                <c:pt idx="3">
                  <c:v>0</c:v>
                </c:pt>
                <c:pt idx="4">
                  <c:v>112.5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7.827246118012937E-4</c:v>
                </c:pt>
                <c:pt idx="1">
                  <c:v>7.8276865027636572E-4</c:v>
                </c:pt>
                <c:pt idx="2">
                  <c:v>8.0342269508515537E-4</c:v>
                </c:pt>
                <c:pt idx="3">
                  <c:v>9.0554791877723076E-4</c:v>
                </c:pt>
                <c:pt idx="4">
                  <c:v>9.1545657566844123E-4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E39-4232-A5FC-266EEEEE8FF6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-1394.5</c:v>
                </c:pt>
                <c:pt idx="1">
                  <c:v>-1394</c:v>
                </c:pt>
                <c:pt idx="2">
                  <c:v>-1159.5</c:v>
                </c:pt>
                <c:pt idx="3">
                  <c:v>0</c:v>
                </c:pt>
                <c:pt idx="4">
                  <c:v>112.5</c:v>
                </c:pt>
              </c:numCache>
            </c:numRef>
          </c:xVal>
          <c:yVal>
            <c:numRef>
              <c:f>'Active 2'!$R$21:$R$999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E39-4232-A5FC-266EEEEE8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6990336"/>
        <c:axId val="1"/>
      </c:scatterChart>
      <c:valAx>
        <c:axId val="7769903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38345864661654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69903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E341E3E-C5D2-BEE7-A115-2FC807AE79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AC3EAD08-455D-7602-439A-07E2F02CE7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50</v>
      </c>
    </row>
    <row r="2" spans="1:7" x14ac:dyDescent="0.2">
      <c r="A2" t="s">
        <v>23</v>
      </c>
      <c r="C2" s="3"/>
      <c r="D2" s="3" t="s">
        <v>42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8">
        <v>56225.662600019888</v>
      </c>
      <c r="D7" s="30" t="s">
        <v>41</v>
      </c>
    </row>
    <row r="8" spans="1:7" x14ac:dyDescent="0.2">
      <c r="A8" t="s">
        <v>3</v>
      </c>
      <c r="C8" s="39">
        <v>0.24817500444039747</v>
      </c>
      <c r="D8" s="30" t="s">
        <v>41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-1.692851919251788E-4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6.3401829755977779E-6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60329.780850810181</v>
      </c>
    </row>
    <row r="15" spans="1:7" x14ac:dyDescent="0.2">
      <c r="A15" s="12" t="s">
        <v>17</v>
      </c>
      <c r="B15" s="10"/>
      <c r="C15" s="13">
        <f ca="1">(C7+C11)+(C8+C12)*INT(MAX(F21:F3533))</f>
        <v>56257.677824191109</v>
      </c>
      <c r="D15" s="14" t="s">
        <v>38</v>
      </c>
      <c r="E15" s="15">
        <f ca="1">ROUND(2*(E14-$C$7)/$C$8,0)/2+E13</f>
        <v>16538</v>
      </c>
    </row>
    <row r="16" spans="1:7" x14ac:dyDescent="0.2">
      <c r="A16" s="16" t="s">
        <v>4</v>
      </c>
      <c r="B16" s="10"/>
      <c r="C16" s="17">
        <f ca="1">+C8+C12</f>
        <v>0.24818134462337307</v>
      </c>
      <c r="D16" s="14" t="s">
        <v>39</v>
      </c>
      <c r="E16" s="24">
        <f ca="1">ROUND(2*(E14-$C$15)/$C$16,0)/2+E13</f>
        <v>16409</v>
      </c>
    </row>
    <row r="17" spans="1:20" ht="13.5" thickBot="1" x14ac:dyDescent="0.25">
      <c r="A17" s="14" t="s">
        <v>29</v>
      </c>
      <c r="B17" s="10"/>
      <c r="C17" s="10">
        <f>COUNT(C21:C2191)</f>
        <v>5</v>
      </c>
      <c r="D17" s="14" t="s">
        <v>33</v>
      </c>
      <c r="E17" s="18">
        <f ca="1">+$C$15+$C$16*E16-15018.5-$C$9/24</f>
        <v>45311.981341449376</v>
      </c>
    </row>
    <row r="18" spans="1:20" ht="14.25" thickTop="1" thickBot="1" x14ac:dyDescent="0.25">
      <c r="A18" s="16" t="s">
        <v>5</v>
      </c>
      <c r="B18" s="10"/>
      <c r="C18" s="19">
        <f ca="1">+C15</f>
        <v>56257.677824191109</v>
      </c>
      <c r="D18" s="20">
        <f ca="1">+C16</f>
        <v>0.24818134462337307</v>
      </c>
      <c r="E18" s="21" t="s">
        <v>34</v>
      </c>
      <c r="T18">
        <f ca="1">SQRT(SUM(T21:T35)/(COUNT(T21:T35)-1))</f>
        <v>8.948884776514213E-3</v>
      </c>
    </row>
    <row r="19" spans="1:20" ht="13.5" thickTop="1" x14ac:dyDescent="0.2">
      <c r="A19" s="25" t="s">
        <v>35</v>
      </c>
      <c r="E19" s="26">
        <v>21</v>
      </c>
    </row>
    <row r="20" spans="1:20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28</v>
      </c>
      <c r="J20" s="7" t="s">
        <v>49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  <c r="T20" s="36"/>
    </row>
    <row r="21" spans="1:20" x14ac:dyDescent="0.2">
      <c r="A21" s="31" t="s">
        <v>43</v>
      </c>
      <c r="B21" s="32" t="s">
        <v>44</v>
      </c>
      <c r="C21" s="31">
        <v>55828.816500000001</v>
      </c>
      <c r="D21" s="31">
        <v>1.8E-3</v>
      </c>
      <c r="E21">
        <f>+(C21-C$7)/C$8</f>
        <v>-1599.0574913647097</v>
      </c>
      <c r="F21">
        <f>ROUND(2*E21,0)/2</f>
        <v>-1599</v>
      </c>
      <c r="G21">
        <f>+C21-(C$7+F21*C$8)</f>
        <v>-1.4267919694248121E-2</v>
      </c>
      <c r="I21">
        <f>+G21</f>
        <v>-1.4267919694248121E-2</v>
      </c>
      <c r="O21">
        <f ca="1">+C$11+C$12*$F21</f>
        <v>-1.0307237769906026E-2</v>
      </c>
      <c r="Q21" s="2">
        <f>+C21-15018.5</f>
        <v>40810.316500000001</v>
      </c>
      <c r="T21">
        <f ca="1">+(G21-O21)^2</f>
        <v>1.56870013058102E-5</v>
      </c>
    </row>
    <row r="22" spans="1:20" x14ac:dyDescent="0.2">
      <c r="A22" s="31" t="s">
        <v>43</v>
      </c>
      <c r="B22" s="32" t="s">
        <v>45</v>
      </c>
      <c r="C22" s="31">
        <v>55828.957900000001</v>
      </c>
      <c r="D22" s="31">
        <v>5.0000000000000001E-4</v>
      </c>
      <c r="E22">
        <f>+(C22-C$7)/C$8</f>
        <v>-1598.4877321324323</v>
      </c>
      <c r="F22">
        <f>ROUND(2*E22,0)/2</f>
        <v>-1598.5</v>
      </c>
      <c r="G22">
        <f>+C22-(C$7+F22*C$8)</f>
        <v>3.0445780867012218E-3</v>
      </c>
      <c r="I22">
        <f>+G22</f>
        <v>3.0445780867012218E-3</v>
      </c>
      <c r="O22">
        <f ca="1">+C$11+C$12*$F22</f>
        <v>-1.0304067678418226E-2</v>
      </c>
      <c r="Q22" s="2">
        <f>+C22-15018.5</f>
        <v>40810.457900000001</v>
      </c>
      <c r="T22">
        <f ca="1">+(G22-O22)^2</f>
        <v>1.7818634376264136E-4</v>
      </c>
    </row>
    <row r="23" spans="1:20" x14ac:dyDescent="0.2">
      <c r="A23" s="31" t="s">
        <v>43</v>
      </c>
      <c r="B23" s="32" t="s">
        <v>45</v>
      </c>
      <c r="C23" s="31">
        <v>55895.694199999998</v>
      </c>
      <c r="D23" s="31">
        <v>5.0000000000000001E-4</v>
      </c>
      <c r="E23">
        <f>+(C23-C$7)/C$8</f>
        <v>-1329.5795068642244</v>
      </c>
      <c r="F23">
        <f>ROUND(2*E23,0)/2</f>
        <v>-1329.5</v>
      </c>
      <c r="G23">
        <f>+C23-(C$7+F23*C$8)</f>
        <v>-1.9731616383069195E-2</v>
      </c>
      <c r="I23">
        <f>+G23</f>
        <v>-1.9731616383069195E-2</v>
      </c>
      <c r="O23">
        <f ca="1">+C$11+C$12*$F23</f>
        <v>-8.5985584579824238E-3</v>
      </c>
      <c r="Q23" s="2">
        <f>+C23-15018.5</f>
        <v>40877.194199999998</v>
      </c>
      <c r="T23">
        <f ca="1">+(G23-O23)^2</f>
        <v>1.2394497876333735E-4</v>
      </c>
    </row>
    <row r="24" spans="1:20" x14ac:dyDescent="0.2">
      <c r="A24" t="s">
        <v>41</v>
      </c>
      <c r="C24" s="8">
        <v>56225.662600019888</v>
      </c>
      <c r="D24" s="8" t="s">
        <v>13</v>
      </c>
      <c r="E24">
        <f>+(C24-C$7)/C$8</f>
        <v>0</v>
      </c>
      <c r="F24">
        <f>ROUND(2*E24,0)/2</f>
        <v>0</v>
      </c>
      <c r="G24">
        <f>+C24-(C$7+F24*C$8)</f>
        <v>0</v>
      </c>
      <c r="H24">
        <f>+G24</f>
        <v>0</v>
      </c>
      <c r="O24">
        <f ca="1">+C$11+C$12*$F24</f>
        <v>-1.692851919251788E-4</v>
      </c>
      <c r="Q24" s="2">
        <f>+C24-15018.5</f>
        <v>41207.162600019888</v>
      </c>
      <c r="T24">
        <f ca="1">+(G24-O24)^2</f>
        <v>2.8657476205144619E-8</v>
      </c>
    </row>
    <row r="25" spans="1:20" x14ac:dyDescent="0.2">
      <c r="A25" s="33" t="s">
        <v>46</v>
      </c>
      <c r="B25" s="34" t="s">
        <v>44</v>
      </c>
      <c r="C25" s="35">
        <v>56257.679400000001</v>
      </c>
      <c r="D25" s="35">
        <v>4.0000000000000002E-4</v>
      </c>
      <c r="E25">
        <f>+(C25-C$7)/C$8</f>
        <v>129.0089630593788</v>
      </c>
      <c r="F25">
        <f>ROUND(2*E25,0)/2</f>
        <v>129</v>
      </c>
      <c r="G25">
        <f>+C25-(C$7+F25*C$8)</f>
        <v>2.2244073043111712E-3</v>
      </c>
      <c r="I25">
        <f>+G25</f>
        <v>2.2244073043111712E-3</v>
      </c>
      <c r="O25">
        <f ca="1">+C$11+C$12*$F25</f>
        <v>6.4859841192693452E-4</v>
      </c>
      <c r="Q25" s="2">
        <f>+C25-15018.5</f>
        <v>41239.179400000001</v>
      </c>
      <c r="T25">
        <f ca="1">+(G25-O25)^2</f>
        <v>2.4831736653172345E-6</v>
      </c>
    </row>
    <row r="26" spans="1:20" x14ac:dyDescent="0.2">
      <c r="C26" s="8"/>
      <c r="D26" s="8"/>
      <c r="Q26" s="2"/>
    </row>
    <row r="27" spans="1:20" x14ac:dyDescent="0.2">
      <c r="C27" s="8"/>
      <c r="D27" s="8"/>
      <c r="Q27" s="2"/>
    </row>
    <row r="28" spans="1:20" x14ac:dyDescent="0.2">
      <c r="C28" s="8"/>
      <c r="D28" s="8"/>
      <c r="Q28" s="2"/>
    </row>
    <row r="29" spans="1:20" x14ac:dyDescent="0.2">
      <c r="C29" s="8"/>
      <c r="D29" s="8"/>
      <c r="Q29" s="2"/>
    </row>
    <row r="30" spans="1:20" x14ac:dyDescent="0.2">
      <c r="C30" s="8"/>
      <c r="D30" s="8"/>
      <c r="Q30" s="2"/>
    </row>
    <row r="31" spans="1:20" x14ac:dyDescent="0.2">
      <c r="C31" s="8"/>
      <c r="D31" s="8"/>
      <c r="Q31" s="2"/>
    </row>
    <row r="32" spans="1:20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T6940"/>
  <sheetViews>
    <sheetView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1" sqref="E10:E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50</v>
      </c>
    </row>
    <row r="2" spans="1:7" x14ac:dyDescent="0.2">
      <c r="A2" t="s">
        <v>23</v>
      </c>
      <c r="B2" t="s">
        <v>48</v>
      </c>
      <c r="C2" s="3"/>
      <c r="D2" s="3" t="s">
        <v>42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56225.662600019888</v>
      </c>
      <c r="D7" s="30" t="s">
        <v>41</v>
      </c>
    </row>
    <row r="8" spans="1:7" x14ac:dyDescent="0.2">
      <c r="A8" t="s">
        <v>3</v>
      </c>
      <c r="C8" s="30">
        <v>0.28458</v>
      </c>
      <c r="D8" s="37" t="s">
        <v>47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9.0554791877723076E-4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8.8076950144092579E-8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60329.780850810181</v>
      </c>
    </row>
    <row r="15" spans="1:7" x14ac:dyDescent="0.2">
      <c r="A15" s="12" t="s">
        <v>17</v>
      </c>
      <c r="B15" s="10"/>
      <c r="C15" s="13">
        <f ca="1">(C7+C11)+(C8+C12)*INT(MAX(F21:F3533))</f>
        <v>56257.536475432426</v>
      </c>
      <c r="D15" s="14" t="s">
        <v>38</v>
      </c>
      <c r="E15" s="15">
        <f ca="1">ROUND(2*(E14-$C$7)/$C$8,0)/2+E13</f>
        <v>14422.5</v>
      </c>
    </row>
    <row r="16" spans="1:7" x14ac:dyDescent="0.2">
      <c r="A16" s="16" t="s">
        <v>4</v>
      </c>
      <c r="B16" s="10"/>
      <c r="C16" s="17">
        <f ca="1">+C8+C12</f>
        <v>0.28458008807695012</v>
      </c>
      <c r="D16" s="14" t="s">
        <v>39</v>
      </c>
      <c r="E16" s="24">
        <f ca="1">ROUND(2*(E14-$C$15)/$C$16,0)/2+E13</f>
        <v>14310.5</v>
      </c>
    </row>
    <row r="17" spans="1:20" ht="13.5" thickBot="1" x14ac:dyDescent="0.25">
      <c r="A17" s="14" t="s">
        <v>29</v>
      </c>
      <c r="B17" s="10"/>
      <c r="C17" s="10">
        <f>COUNT(C21:C2191)</f>
        <v>5</v>
      </c>
      <c r="D17" s="14" t="s">
        <v>33</v>
      </c>
      <c r="E17" s="18">
        <f ca="1">+$C$15+$C$16*E16-15018.5-$C$9/24</f>
        <v>45311.915659190956</v>
      </c>
    </row>
    <row r="18" spans="1:20" ht="14.25" thickTop="1" thickBot="1" x14ac:dyDescent="0.25">
      <c r="A18" s="16" t="s">
        <v>5</v>
      </c>
      <c r="B18" s="10"/>
      <c r="C18" s="19">
        <f ca="1">+C15</f>
        <v>56257.536475432426</v>
      </c>
      <c r="D18" s="20">
        <f ca="1">+C16</f>
        <v>0.28458008807695012</v>
      </c>
      <c r="E18" s="21" t="s">
        <v>34</v>
      </c>
      <c r="T18">
        <f ca="1">SQRT(SUM(T21:T35)/(COUNT(T21:T35)-1))</f>
        <v>9.8259642814792865E-4</v>
      </c>
    </row>
    <row r="19" spans="1:20" ht="13.5" thickTop="1" x14ac:dyDescent="0.2">
      <c r="A19" s="25" t="s">
        <v>35</v>
      </c>
      <c r="E19" s="26">
        <v>21</v>
      </c>
    </row>
    <row r="20" spans="1:20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28</v>
      </c>
      <c r="J20" s="7" t="s">
        <v>49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  <c r="T20" s="36"/>
    </row>
    <row r="21" spans="1:20" x14ac:dyDescent="0.2">
      <c r="A21" s="31" t="s">
        <v>43</v>
      </c>
      <c r="B21" s="32" t="s">
        <v>44</v>
      </c>
      <c r="C21" s="31">
        <v>55828.816500000001</v>
      </c>
      <c r="D21" s="31">
        <v>1.8E-3</v>
      </c>
      <c r="E21">
        <f>+(C21-C$7)/C$8</f>
        <v>-1394.4975051651124</v>
      </c>
      <c r="F21">
        <f>ROUND(2*E21,0)/2</f>
        <v>-1394.5</v>
      </c>
      <c r="G21">
        <f>+C21-(C$7+F21*C$8)</f>
        <v>7.0998011506162584E-4</v>
      </c>
      <c r="I21">
        <f>+G21</f>
        <v>7.0998011506162584E-4</v>
      </c>
      <c r="O21">
        <f ca="1">+C$11+C$12*$F21</f>
        <v>7.827246118012937E-4</v>
      </c>
      <c r="Q21" s="2">
        <f>+C21-15018.5</f>
        <v>40810.316500000001</v>
      </c>
      <c r="T21">
        <f ca="1">+(G21-O21)^2</f>
        <v>5.2917618059075491E-9</v>
      </c>
    </row>
    <row r="22" spans="1:20" x14ac:dyDescent="0.2">
      <c r="A22" s="31" t="s">
        <v>43</v>
      </c>
      <c r="B22" s="32" t="s">
        <v>45</v>
      </c>
      <c r="C22" s="31">
        <v>55828.957900000001</v>
      </c>
      <c r="D22" s="31">
        <v>5.0000000000000001E-4</v>
      </c>
      <c r="E22">
        <f>+(C22-C$7)/C$8</f>
        <v>-1394.0006325809518</v>
      </c>
      <c r="F22">
        <f>ROUND(2*E22,0)/2</f>
        <v>-1394</v>
      </c>
      <c r="G22">
        <f>+C22-(C$7+F22*C$8)</f>
        <v>-1.8001988792093471E-4</v>
      </c>
      <c r="I22">
        <f>+G22</f>
        <v>-1.8001988792093471E-4</v>
      </c>
      <c r="O22">
        <f ca="1">+C$11+C$12*$F22</f>
        <v>7.8276865027636572E-4</v>
      </c>
      <c r="Q22" s="2">
        <f>+C22-15018.5</f>
        <v>40810.457900000001</v>
      </c>
      <c r="T22">
        <f ca="1">+(G22-O22)^2</f>
        <v>9.2696176928409463E-7</v>
      </c>
    </row>
    <row r="23" spans="1:20" x14ac:dyDescent="0.2">
      <c r="A23" s="31" t="s">
        <v>43</v>
      </c>
      <c r="B23" s="32" t="s">
        <v>45</v>
      </c>
      <c r="C23" s="31">
        <v>55895.694199999998</v>
      </c>
      <c r="D23" s="31">
        <v>5.0000000000000001E-4</v>
      </c>
      <c r="E23">
        <f>+(C23-C$7)/C$8</f>
        <v>-1159.4925856345858</v>
      </c>
      <c r="F23">
        <f>ROUND(2*E23,0)/2</f>
        <v>-1159.5</v>
      </c>
      <c r="G23">
        <f>+C23-(C$7+F23*C$8)</f>
        <v>2.1099801087984815E-3</v>
      </c>
      <c r="I23">
        <f>+G23</f>
        <v>2.1099801087984815E-3</v>
      </c>
      <c r="O23">
        <f ca="1">+C$11+C$12*$F23</f>
        <v>8.0342269508515537E-4</v>
      </c>
      <c r="Q23" s="2">
        <f>+C23-15018.5</f>
        <v>40877.194199999998</v>
      </c>
      <c r="T23">
        <f ca="1">+(G23-O23)^2</f>
        <v>1.7070922753292554E-6</v>
      </c>
    </row>
    <row r="24" spans="1:20" x14ac:dyDescent="0.2">
      <c r="A24" t="s">
        <v>41</v>
      </c>
      <c r="C24" s="8">
        <v>56225.662600019888</v>
      </c>
      <c r="D24" s="8" t="s">
        <v>13</v>
      </c>
      <c r="E24">
        <f>+(C24-C$7)/C$8</f>
        <v>0</v>
      </c>
      <c r="F24">
        <f>ROUND(2*E24,0)/2</f>
        <v>0</v>
      </c>
      <c r="G24">
        <f>+C24-(C$7+F24*C$8)</f>
        <v>0</v>
      </c>
      <c r="H24">
        <f>+G24</f>
        <v>0</v>
      </c>
      <c r="O24">
        <f ca="1">+C$11+C$12*$F24</f>
        <v>9.0554791877723076E-4</v>
      </c>
      <c r="Q24" s="2">
        <f>+C24-15018.5</f>
        <v>41207.162600019888</v>
      </c>
      <c r="T24">
        <f ca="1">+(G24-O24)^2</f>
        <v>8.2001703320177409E-7</v>
      </c>
    </row>
    <row r="25" spans="1:20" x14ac:dyDescent="0.2">
      <c r="A25" s="33" t="s">
        <v>46</v>
      </c>
      <c r="B25" s="34" t="s">
        <v>44</v>
      </c>
      <c r="C25" s="35">
        <v>56257.679400000001</v>
      </c>
      <c r="D25" s="35">
        <v>4.0000000000000002E-4</v>
      </c>
      <c r="E25">
        <f>+(C25-C$7)/C$8</f>
        <v>112.50544655320968</v>
      </c>
      <c r="F25">
        <f>ROUND(2*E25,0)/2</f>
        <v>112.5</v>
      </c>
      <c r="G25">
        <f>+C25-(C$7+F25*C$8)</f>
        <v>1.5499801156693138E-3</v>
      </c>
      <c r="I25">
        <f>+G25</f>
        <v>1.5499801156693138E-3</v>
      </c>
      <c r="O25">
        <f ca="1">+C$11+C$12*$F25</f>
        <v>9.1545657566844123E-4</v>
      </c>
      <c r="Q25" s="2">
        <f>+C25-15018.5</f>
        <v>41239.179400000001</v>
      </c>
      <c r="T25">
        <f ca="1">+(G25-O25)^2</f>
        <v>4.0262012281523894E-7</v>
      </c>
    </row>
    <row r="26" spans="1:20" x14ac:dyDescent="0.2">
      <c r="C26" s="8"/>
      <c r="D26" s="8"/>
      <c r="Q26" s="2"/>
    </row>
    <row r="27" spans="1:20" x14ac:dyDescent="0.2">
      <c r="C27" s="8"/>
      <c r="D27" s="8"/>
      <c r="Q27" s="2"/>
    </row>
    <row r="28" spans="1:20" x14ac:dyDescent="0.2">
      <c r="C28" s="8"/>
      <c r="D28" s="8"/>
      <c r="Q28" s="2"/>
    </row>
    <row r="29" spans="1:20" x14ac:dyDescent="0.2">
      <c r="C29" s="8"/>
      <c r="D29" s="8"/>
      <c r="Q29" s="2"/>
    </row>
    <row r="30" spans="1:20" x14ac:dyDescent="0.2">
      <c r="C30" s="8"/>
      <c r="D30" s="8"/>
      <c r="Q30" s="2"/>
    </row>
    <row r="31" spans="1:20" x14ac:dyDescent="0.2">
      <c r="C31" s="8"/>
      <c r="D31" s="8"/>
      <c r="Q31" s="2"/>
    </row>
    <row r="32" spans="1:20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2024-01-20T05:44:25Z</dcterms:modified>
</cp:coreProperties>
</file>