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312C7471-88A0-4631-9316-698A5268D0CC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E28" i="1"/>
  <c r="F28" i="1"/>
  <c r="G28" i="1"/>
  <c r="K28" i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29" i="1"/>
  <c r="O23" i="1"/>
  <c r="O27" i="1"/>
  <c r="O31" i="1"/>
  <c r="O22" i="1"/>
  <c r="O26" i="1"/>
  <c r="O30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<sst xmlns="http://schemas.openxmlformats.org/spreadsheetml/2006/main" count="74" uniqueCount="53">
  <si>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</si>
  <si>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</si>
  <si>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</si>
  <si>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</si>
  <si>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</si>
  <si>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</si>
  <si>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</si>
  <si>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</si>
  <si>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</si>
  <si>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</si>
  <si>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</si>
  <si>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</si>
  <si>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</si>
  <si>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</si>
  <si>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</si>
  <si>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</si>
  <si>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</si>
  <si>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</si>
  <si>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</si>
  <si>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</si>
  <si>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</si>
  <si>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</si>
  <si>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</si>
  <si>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</si>
  <si>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</si>
  <si>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</si>
  <si>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</si>
  <si>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</si>
  <si>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</si>
  <si>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</si>
  <si>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</si>
  <si>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</si>
  <si>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</si>
  <si>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</si>
  <si>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</si>
  <si>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</si>
  <si>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</si>
  <si>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</si>
  <si>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</si>
  <si>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</si>
  <si>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</si>
  <si>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</si>
  <si>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</si>
  <si>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</si>
  <si>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</si>
  <si>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WISE J004609.2+504707 Cas</t>
  </si>
  <si>
    <t>BAV102 Feb 2025</t>
  </si>
  <si>
    <t>I</t>
  </si>
  <si>
    <t>EW</t>
  </si>
  <si>
    <t>VSX</t>
  </si>
  <si>
    <t>13.296 (0.212)</t>
  </si>
  <si>
    <t>Mag r</t>
  </si>
  <si>
    <t>VSX : Detail for WISE J004609.2+504707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</si>
</sst>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7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8" applyNumberFormat="1" applyFont="1" applyFill="1" applyBorder="1" applyAlignment="1">
      <alignment horizontal="left" vertical="center" wrapText="1"/>
    </xf>
    <xf numFmtId="166" fontId="18" fillId="0" borderId="0" xfId="8" applyNumberFormat="1" applyFont="1" applyFill="1" applyBorder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J004609.2+504707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-4.8158000063267536E-3</c:v>
                </c:pt>
                <c:pt idx="2">
                  <c:v>-1.9428000014158897E-3</c:v>
                </c:pt>
                <c:pt idx="3">
                  <c:v>-4.3941999974776991E-3</c:v>
                </c:pt>
                <c:pt idx="4">
                  <c:v>-1.615400004084222E-3</c:v>
                </c:pt>
                <c:pt idx="5">
                  <c:v>-2.268999996886123E-3</c:v>
                </c:pt>
                <c:pt idx="6">
                  <c:v>1.738199993269518E-3</c:v>
                </c:pt>
                <c:pt idx="7">
                  <c:v>7.1585999976377934E-3</c:v>
                </c:pt>
                <c:pt idx="8">
                  <c:v>3.6271999997552484E-3</c:v>
                </c:pt>
                <c:pt idx="9">
                  <c:v>6.7580000031739473E-3</c:v>
                </c:pt>
                <c:pt idx="10">
                  <c:v>4.3526000008569099E-3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-2.0682484563064197E-3</c:v>
                </c:pt>
                <c:pt idx="1">
                  <c:v>-3.4890396710553504E-3</c:v>
                </c:pt>
                <c:pt idx="2">
                  <c:v>-3.3525098271086151E-3</c:v>
                </c:pt>
                <c:pt idx="3">
                  <c:v>-3.1578446947716568E-3</c:v>
                </c:pt>
                <c:pt idx="4">
                  <c:v>-1.9088168320847479E-3</c:v>
                </c:pt>
                <c:pt idx="5">
                  <c:v>8.2530339766149E-4</c:v>
                </c:pt>
                <c:pt idx="6">
                  <c:v>1.0825080069030817E-3</c:v>
                </c:pt>
                <c:pt idx="7">
                  <c:v>4.1601549407733638E-3</c:v>
                </c:pt>
                <c:pt idx="8">
                  <c:v>5.411825316568919E-3</c:v>
                </c:pt>
                <c:pt idx="9">
                  <c:v>5.5333809195666581E-3</c:v>
                </c:pt>
                <c:pt idx="10">
                  <c:v>5.5606868883560047E-3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-806.5</c:v>
                      </c:pt>
                      <c:pt idx="2">
                        <c:v>-729</c:v>
                      </c:pt>
                      <c:pt idx="3">
                        <c:v>-618.5</c:v>
                      </c:pt>
                      <c:pt idx="4">
                        <c:v>90.5</c:v>
                      </c:pt>
                      <c:pt idx="5">
                        <c:v>1642.5</c:v>
                      </c:pt>
                      <c:pt idx="6">
                        <c:v>1788.5</c:v>
                      </c:pt>
                      <c:pt idx="7">
                        <c:v>3535.5</c:v>
                      </c:pt>
                      <c:pt idx="8">
                        <c:v>4246</c:v>
                      </c:pt>
                      <c:pt idx="9">
                        <c:v>4315</c:v>
                      </c:pt>
                      <c:pt idx="10">
                        <c:v>4330.5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WISE J004609.2+504707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-4.8158000063267536E-3</c:v>
                </c:pt>
                <c:pt idx="2">
                  <c:v>-1.9428000014158897E-3</c:v>
                </c:pt>
                <c:pt idx="3">
                  <c:v>-4.3941999974776991E-3</c:v>
                </c:pt>
                <c:pt idx="4">
                  <c:v>-1.615400004084222E-3</c:v>
                </c:pt>
                <c:pt idx="5">
                  <c:v>-2.268999996886123E-3</c:v>
                </c:pt>
                <c:pt idx="6">
                  <c:v>1.738199993269518E-3</c:v>
                </c:pt>
                <c:pt idx="7">
                  <c:v>7.1585999976377934E-3</c:v>
                </c:pt>
                <c:pt idx="8">
                  <c:v>3.6271999997552484E-3</c:v>
                </c:pt>
                <c:pt idx="9">
                  <c:v>6.7580000031739473E-3</c:v>
                </c:pt>
                <c:pt idx="10">
                  <c:v>4.3526000008569099E-3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-2.0682484563064197E-3</c:v>
                </c:pt>
                <c:pt idx="1">
                  <c:v>-3.4890396710553504E-3</c:v>
                </c:pt>
                <c:pt idx="2">
                  <c:v>-3.3525098271086151E-3</c:v>
                </c:pt>
                <c:pt idx="3">
                  <c:v>-3.1578446947716568E-3</c:v>
                </c:pt>
                <c:pt idx="4">
                  <c:v>-1.9088168320847479E-3</c:v>
                </c:pt>
                <c:pt idx="5">
                  <c:v>8.2530339766149E-4</c:v>
                </c:pt>
                <c:pt idx="6">
                  <c:v>1.0825080069030817E-3</c:v>
                </c:pt>
                <c:pt idx="7">
                  <c:v>4.1601549407733638E-3</c:v>
                </c:pt>
                <c:pt idx="8">
                  <c:v>5.411825316568919E-3</c:v>
                </c:pt>
                <c:pt idx="9">
                  <c:v>5.5333809195666581E-3</c:v>
                </c:pt>
                <c:pt idx="10">
                  <c:v>5.5606868883560047E-3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-806.5</c:v>
                </c:pt>
                <c:pt idx="2">
                  <c:v>-729</c:v>
                </c:pt>
                <c:pt idx="3">
                  <c:v>-618.5</c:v>
                </c:pt>
                <c:pt idx="4">
                  <c:v>90.5</c:v>
                </c:pt>
                <c:pt idx="5">
                  <c:v>1642.5</c:v>
                </c:pt>
                <c:pt idx="6">
                  <c:v>1788.5</c:v>
                </c:pt>
                <c:pt idx="7">
                  <c:v>3535.5</c:v>
                </c:pt>
                <c:pt idx="8">
                  <c:v>4246</c:v>
                </c:pt>
                <c:pt idx="9">
                  <c:v>4315</c:v>
                </c:pt>
                <c:pt idx="10">
                  <c:v>4330.5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35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6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58349.892800000001</v>
      </c>
      <c r="D7" s="13" t="s">
        <v>49</v>
      </c>
    </row>
    <row r="8" spans="1:15" ht="12.95" customHeight="1" x14ac:dyDescent="0.2">
      <c r="A8" s="20" t="s">
        <v>3</v>
      </c>
      <c r="C8" s="28">
        <v>0.4504068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-2.0682484563064197E-3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1.7616754057643285E-6</v>
      </c>
      <c r="D12" s="21"/>
      <c r="E12" s="31" t="s">
        <v>51</v>
      </c>
      <c r="F12" s="32" t="s">
        <v>50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60845.764334953703</v>
      </c>
    </row>
    <row r="15" spans="1:15" ht="12.95" customHeight="1" x14ac:dyDescent="0.2">
      <c r="A15" s="17" t="s">
        <v>17</v>
      </c>
      <c r="C15" s="18">
        <f ca="1">(C7+C11)+(C8+C12)*INT(MAX(F21:F3533))</f>
        <v>60300.159803806055</v>
      </c>
      <c r="E15" s="33" t="s">
        <v>33</v>
      </c>
      <c r="F15" s="35">
        <f ca="1">ROUND(2*(F14-$C$7)/$C$8,0)/2+F13</f>
        <v>5542.5</v>
      </c>
    </row>
    <row r="16" spans="1:15" ht="12.95" customHeight="1" x14ac:dyDescent="0.2">
      <c r="A16" s="17" t="s">
        <v>4</v>
      </c>
      <c r="C16" s="18">
        <f ca="1">+C8+C12</f>
        <v>0.45040856167540577</v>
      </c>
      <c r="E16" s="33" t="s">
        <v>34</v>
      </c>
      <c r="F16" s="35">
        <f ca="1">ROUND(2*(F14-$C$15)/$C$16,0)/2+F13</f>
        <v>1212.5</v>
      </c>
    </row>
    <row r="17" spans="1:21" ht="12.95" customHeight="1" thickBot="1" x14ac:dyDescent="0.25">
      <c r="A17" s="16" t="s">
        <v>27</v>
      </c>
      <c r="C17" s="20">
        <f>COUNT(C21:C2191)</f>
        <v>11</v>
      </c>
      <c r="E17" s="33" t="s">
        <v>43</v>
      </c>
      <c r="F17" s="36">
        <f ca="1">+$C$15+$C$16*$F$16-15018.5-$C$5/24</f>
        <v>45828.176018170823</v>
      </c>
    </row>
    <row r="18" spans="1:21" ht="12.95" customHeight="1" thickTop="1" thickBot="1" x14ac:dyDescent="0.25">
      <c r="A18" s="17" t="s">
        <v>5</v>
      </c>
      <c r="C18" s="24">
        <f ca="1">+C15</f>
        <v>60300.159803806055</v>
      </c>
      <c r="D18" s="25">
        <f ca="1">+C16</f>
        <v>0.45040856167540577</v>
      </c>
      <c r="E18" s="38" t="s">
        <v>44</v>
      </c>
      <c r="F18" s="37">
        <f ca="1">+($C$15+$C$16*$F$16)-($C$16/2)-15018.5-$C$5/24</f>
        <v>45827.950813889984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58349.892800000001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-2.0682484563064197E-3</v>
      </c>
      <c r="Q21" s="26">
        <f>+C21-15018.5</f>
        <v>43331.392800000001</v>
      </c>
    </row>
    <row r="22" spans="1:21" ht="12.95" customHeight="1" x14ac:dyDescent="0.2">
      <c r="A22" s="39" t="s">
        <v>46</v>
      </c>
      <c r="B22" s="40" t="s">
        <v>47</v>
      </c>
      <c r="C22" s="41">
        <v>57986.634899999997</v>
      </c>
      <c r="D22" s="41">
        <v>3.5000000000000001E-3</v>
      </c>
      <c r="E22" s="20">
        <f t="shared" ref="E22:E31" si="0">+(C22-C$7)/C$8</f>
        <v>-806.51069211211768</v>
      </c>
      <c r="F22" s="20">
        <f t="shared" ref="F22:F31" si="1">ROUND(2*E22,0)/2</f>
        <v>-806.5</v>
      </c>
      <c r="G22" s="20">
        <f t="shared" ref="G22:G31" si="2">+C22-(C$7+F22*C$8)</f>
        <v>-4.8158000063267536E-3</v>
      </c>
      <c r="K22" s="20">
        <f t="shared" ref="K22:K31" si="3">+G22</f>
        <v>-4.8158000063267536E-3</v>
      </c>
      <c r="O22" s="20">
        <f t="shared" ref="O22:O31" ca="1" si="4">+C$11+C$12*$F22</f>
        <v>-3.4890396710553504E-3</v>
      </c>
      <c r="Q22" s="26">
        <f t="shared" ref="Q22:Q31" si="5">+C22-15018.5</f>
        <v>42968.134899999997</v>
      </c>
    </row>
    <row r="23" spans="1:21" ht="12.95" customHeight="1" x14ac:dyDescent="0.2">
      <c r="A23" s="39" t="s">
        <v>46</v>
      </c>
      <c r="B23" s="40" t="s">
        <v>47</v>
      </c>
      <c r="C23" s="41">
        <v>58021.544300000001</v>
      </c>
      <c r="D23" s="41">
        <v>3.5000000000000001E-3</v>
      </c>
      <c r="E23" s="20">
        <f t="shared" si="0"/>
        <v>-729.00431343398918</v>
      </c>
      <c r="F23" s="20">
        <f t="shared" si="1"/>
        <v>-729</v>
      </c>
      <c r="G23" s="20">
        <f t="shared" si="2"/>
        <v>-1.9428000014158897E-3</v>
      </c>
      <c r="K23" s="20">
        <f t="shared" si="3"/>
        <v>-1.9428000014158897E-3</v>
      </c>
      <c r="O23" s="20">
        <f t="shared" ca="1" si="4"/>
        <v>-3.3525098271086151E-3</v>
      </c>
      <c r="Q23" s="26">
        <f t="shared" si="5"/>
        <v>43003.044300000001</v>
      </c>
    </row>
    <row r="24" spans="1:21" ht="12.95" customHeight="1" x14ac:dyDescent="0.2">
      <c r="A24" s="41" t="s">
        <v>46</v>
      </c>
      <c r="B24" s="40" t="s">
        <v>47</v>
      </c>
      <c r="C24" s="41">
        <v>58071.311800000003</v>
      </c>
      <c r="D24" s="41">
        <v>3.5000000000000001E-3</v>
      </c>
      <c r="E24" s="20">
        <f t="shared" si="0"/>
        <v>-618.50975606939846</v>
      </c>
      <c r="F24" s="20">
        <f t="shared" si="1"/>
        <v>-618.5</v>
      </c>
      <c r="G24" s="20">
        <f t="shared" si="2"/>
        <v>-4.3941999974776991E-3</v>
      </c>
      <c r="K24" s="20">
        <f t="shared" si="3"/>
        <v>-4.3941999974776991E-3</v>
      </c>
      <c r="O24" s="20">
        <f t="shared" ca="1" si="4"/>
        <v>-3.1578446947716568E-3</v>
      </c>
      <c r="Q24" s="26">
        <f t="shared" si="5"/>
        <v>43052.811800000003</v>
      </c>
    </row>
    <row r="25" spans="1:21" ht="12.95" customHeight="1" x14ac:dyDescent="0.2">
      <c r="A25" s="41" t="s">
        <v>46</v>
      </c>
      <c r="B25" s="40" t="s">
        <v>47</v>
      </c>
      <c r="C25" s="41">
        <v>58390.652999999998</v>
      </c>
      <c r="D25" s="41">
        <v>3.5000000000000001E-3</v>
      </c>
      <c r="E25" s="20">
        <f t="shared" si="0"/>
        <v>90.496413464443663</v>
      </c>
      <c r="F25" s="20">
        <f t="shared" si="1"/>
        <v>90.5</v>
      </c>
      <c r="G25" s="20">
        <f t="shared" si="2"/>
        <v>-1.615400004084222E-3</v>
      </c>
      <c r="K25" s="20">
        <f t="shared" si="3"/>
        <v>-1.615400004084222E-3</v>
      </c>
      <c r="O25" s="20">
        <f t="shared" ca="1" si="4"/>
        <v>-1.9088168320847479E-3</v>
      </c>
      <c r="Q25" s="26">
        <f t="shared" si="5"/>
        <v>43372.152999999998</v>
      </c>
    </row>
    <row r="26" spans="1:21" ht="12.95" customHeight="1" x14ac:dyDescent="0.2">
      <c r="A26" s="42" t="s">
        <v>46</v>
      </c>
      <c r="B26" s="40" t="s">
        <v>47</v>
      </c>
      <c r="C26" s="43">
        <v>59089.683700000001</v>
      </c>
      <c r="D26" s="41">
        <v>3.5000000000000001E-3</v>
      </c>
      <c r="E26" s="20">
        <f t="shared" si="0"/>
        <v>1642.4949623318298</v>
      </c>
      <c r="F26" s="20">
        <f t="shared" si="1"/>
        <v>1642.5</v>
      </c>
      <c r="G26" s="20">
        <f t="shared" si="2"/>
        <v>-2.268999996886123E-3</v>
      </c>
      <c r="K26" s="20">
        <f t="shared" si="3"/>
        <v>-2.268999996886123E-3</v>
      </c>
      <c r="O26" s="20">
        <f t="shared" ca="1" si="4"/>
        <v>8.2530339766149E-4</v>
      </c>
      <c r="Q26" s="26">
        <f t="shared" si="5"/>
        <v>44071.183700000001</v>
      </c>
    </row>
    <row r="27" spans="1:21" ht="12.95" customHeight="1" x14ac:dyDescent="0.2">
      <c r="A27" s="42" t="s">
        <v>46</v>
      </c>
      <c r="B27" s="40" t="s">
        <v>47</v>
      </c>
      <c r="C27" s="43">
        <v>59155.447099999998</v>
      </c>
      <c r="D27" s="41">
        <v>3.5000000000000001E-3</v>
      </c>
      <c r="E27" s="20">
        <f t="shared" si="0"/>
        <v>1788.5038591779612</v>
      </c>
      <c r="F27" s="20">
        <f t="shared" si="1"/>
        <v>1788.5</v>
      </c>
      <c r="G27" s="20">
        <f t="shared" si="2"/>
        <v>1.738199993269518E-3</v>
      </c>
      <c r="K27" s="20">
        <f t="shared" si="3"/>
        <v>1.738199993269518E-3</v>
      </c>
      <c r="O27" s="20">
        <f t="shared" ca="1" si="4"/>
        <v>1.0825080069030817E-3</v>
      </c>
      <c r="Q27" s="26">
        <f t="shared" si="5"/>
        <v>44136.947099999998</v>
      </c>
    </row>
    <row r="28" spans="1:21" ht="12.95" customHeight="1" x14ac:dyDescent="0.2">
      <c r="A28" s="41" t="s">
        <v>46</v>
      </c>
      <c r="B28" s="40" t="s">
        <v>47</v>
      </c>
      <c r="C28" s="41">
        <v>59942.313199999997</v>
      </c>
      <c r="D28" s="41">
        <v>3.5000000000000001E-3</v>
      </c>
      <c r="E28" s="20">
        <f t="shared" si="0"/>
        <v>3535.5158936321463</v>
      </c>
      <c r="F28" s="20">
        <f t="shared" si="1"/>
        <v>3535.5</v>
      </c>
      <c r="G28" s="20">
        <f t="shared" si="2"/>
        <v>7.1585999976377934E-3</v>
      </c>
      <c r="K28" s="20">
        <f t="shared" si="3"/>
        <v>7.1585999976377934E-3</v>
      </c>
      <c r="O28" s="20">
        <f t="shared" ca="1" si="4"/>
        <v>4.1601549407733638E-3</v>
      </c>
      <c r="Q28" s="26">
        <f t="shared" si="5"/>
        <v>44923.813199999997</v>
      </c>
    </row>
    <row r="29" spans="1:21" ht="12.95" customHeight="1" x14ac:dyDescent="0.2">
      <c r="A29" s="44" t="s">
        <v>46</v>
      </c>
      <c r="B29" s="40" t="s">
        <v>47</v>
      </c>
      <c r="C29" s="45">
        <v>60262.323700000001</v>
      </c>
      <c r="D29" s="41">
        <v>3.5000000000000001E-3</v>
      </c>
      <c r="E29" s="20">
        <f t="shared" si="0"/>
        <v>4246.0080531643825</v>
      </c>
      <c r="F29" s="20">
        <f t="shared" si="1"/>
        <v>4246</v>
      </c>
      <c r="G29" s="20">
        <f t="shared" si="2"/>
        <v>3.6271999997552484E-3</v>
      </c>
      <c r="K29" s="20">
        <f t="shared" si="3"/>
        <v>3.6271999997552484E-3</v>
      </c>
      <c r="O29" s="20">
        <f t="shared" ca="1" si="4"/>
        <v>5.411825316568919E-3</v>
      </c>
      <c r="Q29" s="26">
        <f t="shared" si="5"/>
        <v>45243.823700000001</v>
      </c>
    </row>
    <row r="30" spans="1:21" ht="12.95" customHeight="1" x14ac:dyDescent="0.2">
      <c r="A30" s="44" t="s">
        <v>46</v>
      </c>
      <c r="B30" s="40" t="s">
        <v>47</v>
      </c>
      <c r="C30" s="45">
        <v>60293.404900000001</v>
      </c>
      <c r="D30" s="41">
        <v>3.5000000000000001E-3</v>
      </c>
      <c r="E30" s="20">
        <f t="shared" si="0"/>
        <v>4315.0150042139685</v>
      </c>
      <c r="F30" s="20">
        <f t="shared" si="1"/>
        <v>4315</v>
      </c>
      <c r="G30" s="20">
        <f t="shared" si="2"/>
        <v>6.7580000031739473E-3</v>
      </c>
      <c r="K30" s="20">
        <f t="shared" si="3"/>
        <v>6.7580000031739473E-3</v>
      </c>
      <c r="O30" s="20">
        <f t="shared" ca="1" si="4"/>
        <v>5.5333809195666581E-3</v>
      </c>
      <c r="Q30" s="26">
        <f t="shared" si="5"/>
        <v>45274.904900000001</v>
      </c>
    </row>
    <row r="31" spans="1:21" ht="12.95" customHeight="1" x14ac:dyDescent="0.2">
      <c r="A31" s="44" t="s">
        <v>46</v>
      </c>
      <c r="B31" s="40" t="s">
        <v>47</v>
      </c>
      <c r="C31" s="45">
        <v>60300.383800000003</v>
      </c>
      <c r="D31" s="41">
        <v>3.5000000000000001E-3</v>
      </c>
      <c r="E31" s="20">
        <f t="shared" si="0"/>
        <v>4330.5096637084562</v>
      </c>
      <c r="F31" s="20">
        <f t="shared" si="1"/>
        <v>4330.5</v>
      </c>
      <c r="G31" s="20">
        <f t="shared" si="2"/>
        <v>4.3526000008569099E-3</v>
      </c>
      <c r="K31" s="20">
        <f t="shared" si="3"/>
        <v>4.3526000008569099E-3</v>
      </c>
      <c r="O31" s="20">
        <f t="shared" ca="1" si="4"/>
        <v>5.5606868883560047E-3</v>
      </c>
      <c r="Q31" s="26">
        <f t="shared" si="5"/>
        <v>45281.883800000003</v>
      </c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35143" xr:uid="{43256957-3941-4D6B-83D2-662E7D5DEC0C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2025-06-19T06:20:38Z</dcterms:modified>
</cp:coreProperties>
</file>