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6182BA57-7730-4818-B627-3655D7078534}" xr6:coauthVersionLast="47" xr6:coauthVersionMax="47" xr10:uidLastSave="{00000000-0000-0000-0000-000000000000}"/>
  <bookViews>
    <workbookView xWindow="15570" yWindow="124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E23" i="1"/>
  <c r="F23" i="1"/>
  <c r="G23" i="1"/>
  <c r="K23" i="1"/>
  <c r="Q23" i="1"/>
  <c r="E24" i="1"/>
  <c r="F24" i="1"/>
  <c r="G24" i="1" s="1"/>
  <c r="K24" i="1" s="1"/>
  <c r="Q24" i="1"/>
  <c r="E25" i="1"/>
  <c r="F25" i="1"/>
  <c r="G25" i="1"/>
  <c r="K25" i="1"/>
  <c r="Q25" i="1"/>
  <c r="E26" i="1"/>
  <c r="F26" i="1"/>
  <c r="G26" i="1" s="1"/>
  <c r="K26" i="1" s="1"/>
  <c r="Q26" i="1"/>
  <c r="E27" i="1"/>
  <c r="F27" i="1"/>
  <c r="G27" i="1"/>
  <c r="K27" i="1"/>
  <c r="Q27" i="1"/>
  <c r="E28" i="1"/>
  <c r="F28" i="1"/>
  <c r="G28" i="1" s="1"/>
  <c r="K28" i="1" s="1"/>
  <c r="Q28" i="1"/>
  <c r="E29" i="1"/>
  <c r="F29" i="1"/>
  <c r="G29" i="1"/>
  <c r="K29" i="1"/>
  <c r="Q29" i="1"/>
  <c r="E30" i="1"/>
  <c r="F30" i="1"/>
  <c r="G30" i="1" s="1"/>
  <c r="K30" i="1" s="1"/>
  <c r="Q30" i="1"/>
  <c r="E31" i="1"/>
  <c r="F31" i="1"/>
  <c r="G31" i="1"/>
  <c r="K31" i="1"/>
  <c r="Q31" i="1"/>
  <c r="E32" i="1"/>
  <c r="F32" i="1"/>
  <c r="G32" i="1" s="1"/>
  <c r="K32" i="1" s="1"/>
  <c r="Q32" i="1"/>
  <c r="E33" i="1"/>
  <c r="F33" i="1"/>
  <c r="G33" i="1"/>
  <c r="K33" i="1"/>
  <c r="Q33" i="1"/>
  <c r="D9" i="1"/>
  <c r="C9" i="1"/>
  <c r="F14" i="1"/>
  <c r="F15" i="1" s="1"/>
  <c r="E21" i="1" l="1"/>
  <c r="F21" i="1" s="1"/>
  <c r="G21" i="1" s="1"/>
  <c r="C17" i="1"/>
  <c r="Q21" i="1"/>
  <c r="C11" i="1"/>
  <c r="C12" i="1"/>
  <c r="O23" i="1" l="1"/>
  <c r="O27" i="1"/>
  <c r="O31" i="1"/>
  <c r="O22" i="1"/>
  <c r="O26" i="1"/>
  <c r="O32" i="1"/>
  <c r="O30" i="1"/>
  <c r="O25" i="1"/>
  <c r="O29" i="1"/>
  <c r="O33" i="1"/>
  <c r="O24" i="1"/>
  <c r="O28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<sst xmlns="http://schemas.openxmlformats.org/spreadsheetml/2006/main" count="79" uniqueCount="53">
  <si>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</si>
  <si>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</si>
  <si>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</si>
  <si>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</si>
  <si>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</si>
  <si>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</si>
  <si>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</si>
  <si>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</si>
  <si>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</si>
  <si>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</si>
  <si>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</si>
  <si>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</si>
  <si>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</si>
  <si>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</si>
  <si>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</si>
  <si>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</si>
  <si>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</si>
  <si>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</si>
  <si>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</si>
  <si>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</si>
  <si>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</si>
  <si>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</si>
  <si>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</si>
  <si>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</si>
  <si>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</si>
  <si>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</si>
  <si>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</si>
  <si>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</si>
  <si>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</si>
  <si>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</si>
  <si>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</si>
  <si>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</si>
  <si>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</si>
  <si>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</si>
  <si>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</si>
  <si>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</si>
  <si>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</si>
  <si>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</si>
  <si>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</si>
  <si>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</si>
  <si>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</si>
  <si>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</si>
  <si>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</si>
  <si>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</si>
  <si>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</si>
  <si>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WISE J004852.7+510946 Cas</t>
  </si>
  <si>
    <t>BAV102 Feb 2025</t>
  </si>
  <si>
    <t>I</t>
  </si>
  <si>
    <t>EW</t>
  </si>
  <si>
    <t>VSX</t>
  </si>
  <si>
    <t>13.242 (0.402)</t>
  </si>
  <si>
    <t>Mag g</t>
  </si>
  <si>
    <t>VSX : Detail for WISE J004852.7+510946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</si>
</sst>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45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8" applyNumberFormat="1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166" fontId="18" fillId="0" borderId="0" xfId="8" applyNumberFormat="1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wrapText="1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WISE J004852.7+510946 Cas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4.8999999999999998E-3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-1970.5</c:v>
                </c:pt>
                <c:pt idx="2">
                  <c:v>-1408.5</c:v>
                </c:pt>
                <c:pt idx="3">
                  <c:v>-1384.5</c:v>
                </c:pt>
                <c:pt idx="4">
                  <c:v>-1356</c:v>
                </c:pt>
                <c:pt idx="5">
                  <c:v>-1275.5</c:v>
                </c:pt>
                <c:pt idx="6">
                  <c:v>1052</c:v>
                </c:pt>
                <c:pt idx="7">
                  <c:v>1102</c:v>
                </c:pt>
                <c:pt idx="8">
                  <c:v>2827.5</c:v>
                </c:pt>
                <c:pt idx="9">
                  <c:v>3529.5</c:v>
                </c:pt>
                <c:pt idx="10">
                  <c:v>3597.5</c:v>
                </c:pt>
                <c:pt idx="11">
                  <c:v>3612.5</c:v>
                </c:pt>
                <c:pt idx="12">
                  <c:v>3621.5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-1970.5</c:v>
                </c:pt>
                <c:pt idx="2">
                  <c:v>-1408.5</c:v>
                </c:pt>
                <c:pt idx="3">
                  <c:v>-1384.5</c:v>
                </c:pt>
                <c:pt idx="4">
                  <c:v>-1356</c:v>
                </c:pt>
                <c:pt idx="5">
                  <c:v>-1275.5</c:v>
                </c:pt>
                <c:pt idx="6">
                  <c:v>1052</c:v>
                </c:pt>
                <c:pt idx="7">
                  <c:v>1102</c:v>
                </c:pt>
                <c:pt idx="8">
                  <c:v>2827.5</c:v>
                </c:pt>
                <c:pt idx="9">
                  <c:v>3529.5</c:v>
                </c:pt>
                <c:pt idx="10">
                  <c:v>3597.5</c:v>
                </c:pt>
                <c:pt idx="11">
                  <c:v>3612.5</c:v>
                </c:pt>
                <c:pt idx="12">
                  <c:v>3621.5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-1970.5</c:v>
                </c:pt>
                <c:pt idx="2">
                  <c:v>-1408.5</c:v>
                </c:pt>
                <c:pt idx="3">
                  <c:v>-1384.5</c:v>
                </c:pt>
                <c:pt idx="4">
                  <c:v>-1356</c:v>
                </c:pt>
                <c:pt idx="5">
                  <c:v>-1275.5</c:v>
                </c:pt>
                <c:pt idx="6">
                  <c:v>1052</c:v>
                </c:pt>
                <c:pt idx="7">
                  <c:v>1102</c:v>
                </c:pt>
                <c:pt idx="8">
                  <c:v>2827.5</c:v>
                </c:pt>
                <c:pt idx="9">
                  <c:v>3529.5</c:v>
                </c:pt>
                <c:pt idx="10">
                  <c:v>3597.5</c:v>
                </c:pt>
                <c:pt idx="11">
                  <c:v>3612.5</c:v>
                </c:pt>
                <c:pt idx="12">
                  <c:v>3621.5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-1970.5</c:v>
                </c:pt>
                <c:pt idx="2">
                  <c:v>-1408.5</c:v>
                </c:pt>
                <c:pt idx="3">
                  <c:v>-1384.5</c:v>
                </c:pt>
                <c:pt idx="4">
                  <c:v>-1356</c:v>
                </c:pt>
                <c:pt idx="5">
                  <c:v>-1275.5</c:v>
                </c:pt>
                <c:pt idx="6">
                  <c:v>1052</c:v>
                </c:pt>
                <c:pt idx="7">
                  <c:v>1102</c:v>
                </c:pt>
                <c:pt idx="8">
                  <c:v>2827.5</c:v>
                </c:pt>
                <c:pt idx="9">
                  <c:v>3529.5</c:v>
                </c:pt>
                <c:pt idx="10">
                  <c:v>3597.5</c:v>
                </c:pt>
                <c:pt idx="11">
                  <c:v>3612.5</c:v>
                </c:pt>
                <c:pt idx="12">
                  <c:v>3621.5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-1.6404699999839067E-2</c:v>
                </c:pt>
                <c:pt idx="2">
                  <c:v>-1.2073900004907046E-2</c:v>
                </c:pt>
                <c:pt idx="3">
                  <c:v>-1.035230000707088E-2</c:v>
                </c:pt>
                <c:pt idx="4">
                  <c:v>6.029599993780721E-3</c:v>
                </c:pt>
                <c:pt idx="5">
                  <c:v>-3.6917000034009106E-3</c:v>
                </c:pt>
                <c:pt idx="6">
                  <c:v>2.0196799996483605E-2</c:v>
                </c:pt>
                <c:pt idx="7">
                  <c:v>2.1466799997142516E-2</c:v>
                </c:pt>
                <c:pt idx="8">
                  <c:v>5.1388499996392056E-2</c:v>
                </c:pt>
                <c:pt idx="9">
                  <c:v>4.6395299999858253E-2</c:v>
                </c:pt>
                <c:pt idx="10">
                  <c:v>5.5306499991274904E-2</c:v>
                </c:pt>
                <c:pt idx="11">
                  <c:v>6.7807500003254972E-2</c:v>
                </c:pt>
                <c:pt idx="12">
                  <c:v>5.7128099993860815E-2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-1970.5</c:v>
                </c:pt>
                <c:pt idx="2">
                  <c:v>-1408.5</c:v>
                </c:pt>
                <c:pt idx="3">
                  <c:v>-1384.5</c:v>
                </c:pt>
                <c:pt idx="4">
                  <c:v>-1356</c:v>
                </c:pt>
                <c:pt idx="5">
                  <c:v>-1275.5</c:v>
                </c:pt>
                <c:pt idx="6">
                  <c:v>1052</c:v>
                </c:pt>
                <c:pt idx="7">
                  <c:v>1102</c:v>
                </c:pt>
                <c:pt idx="8">
                  <c:v>2827.5</c:v>
                </c:pt>
                <c:pt idx="9">
                  <c:v>3529.5</c:v>
                </c:pt>
                <c:pt idx="10">
                  <c:v>3597.5</c:v>
                </c:pt>
                <c:pt idx="11">
                  <c:v>3612.5</c:v>
                </c:pt>
                <c:pt idx="12">
                  <c:v>3621.5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-1970.5</c:v>
                </c:pt>
                <c:pt idx="2">
                  <c:v>-1408.5</c:v>
                </c:pt>
                <c:pt idx="3">
                  <c:v>-1384.5</c:v>
                </c:pt>
                <c:pt idx="4">
                  <c:v>-1356</c:v>
                </c:pt>
                <c:pt idx="5">
                  <c:v>-1275.5</c:v>
                </c:pt>
                <c:pt idx="6">
                  <c:v>1052</c:v>
                </c:pt>
                <c:pt idx="7">
                  <c:v>1102</c:v>
                </c:pt>
                <c:pt idx="8">
                  <c:v>2827.5</c:v>
                </c:pt>
                <c:pt idx="9">
                  <c:v>3529.5</c:v>
                </c:pt>
                <c:pt idx="10">
                  <c:v>3597.5</c:v>
                </c:pt>
                <c:pt idx="11">
                  <c:v>3612.5</c:v>
                </c:pt>
                <c:pt idx="12">
                  <c:v>3621.5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-1970.5</c:v>
                </c:pt>
                <c:pt idx="2">
                  <c:v>-1408.5</c:v>
                </c:pt>
                <c:pt idx="3">
                  <c:v>-1384.5</c:v>
                </c:pt>
                <c:pt idx="4">
                  <c:v>-1356</c:v>
                </c:pt>
                <c:pt idx="5">
                  <c:v>-1275.5</c:v>
                </c:pt>
                <c:pt idx="6">
                  <c:v>1052</c:v>
                </c:pt>
                <c:pt idx="7">
                  <c:v>1102</c:v>
                </c:pt>
                <c:pt idx="8">
                  <c:v>2827.5</c:v>
                </c:pt>
                <c:pt idx="9">
                  <c:v>3529.5</c:v>
                </c:pt>
                <c:pt idx="10">
                  <c:v>3597.5</c:v>
                </c:pt>
                <c:pt idx="11">
                  <c:v>3612.5</c:v>
                </c:pt>
                <c:pt idx="12">
                  <c:v>3621.5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-1970.5</c:v>
                </c:pt>
                <c:pt idx="2">
                  <c:v>-1408.5</c:v>
                </c:pt>
                <c:pt idx="3">
                  <c:v>-1384.5</c:v>
                </c:pt>
                <c:pt idx="4">
                  <c:v>-1356</c:v>
                </c:pt>
                <c:pt idx="5">
                  <c:v>-1275.5</c:v>
                </c:pt>
                <c:pt idx="6">
                  <c:v>1052</c:v>
                </c:pt>
                <c:pt idx="7">
                  <c:v>1102</c:v>
                </c:pt>
                <c:pt idx="8">
                  <c:v>2827.5</c:v>
                </c:pt>
                <c:pt idx="9">
                  <c:v>3529.5</c:v>
                </c:pt>
                <c:pt idx="10">
                  <c:v>3597.5</c:v>
                </c:pt>
                <c:pt idx="11">
                  <c:v>3612.5</c:v>
                </c:pt>
                <c:pt idx="12">
                  <c:v>3621.5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9.8849265101189545E-3</c:v>
                </c:pt>
                <c:pt idx="1">
                  <c:v>-1.5628484933151283E-2</c:v>
                </c:pt>
                <c:pt idx="2">
                  <c:v>-8.3518864905641876E-3</c:v>
                </c:pt>
                <c:pt idx="3">
                  <c:v>-8.0411420730871607E-3</c:v>
                </c:pt>
                <c:pt idx="4">
                  <c:v>-7.6721330773331878E-3</c:v>
                </c:pt>
                <c:pt idx="5">
                  <c:v>-6.6298445103789867E-3</c:v>
                </c:pt>
                <c:pt idx="6">
                  <c:v>2.350589014286206E-2</c:v>
                </c:pt>
                <c:pt idx="7">
                  <c:v>2.4153274345939203E-2</c:v>
                </c:pt>
                <c:pt idx="8">
                  <c:v>4.649450319413144E-2</c:v>
                </c:pt>
                <c:pt idx="9">
                  <c:v>5.5583777405334545E-2</c:v>
                </c:pt>
                <c:pt idx="10">
                  <c:v>5.6464219921519454E-2</c:v>
                </c:pt>
                <c:pt idx="11">
                  <c:v>5.6658435182442603E-2</c:v>
                </c:pt>
                <c:pt idx="12">
                  <c:v>5.6774964338996488E-2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-1970.5</c:v>
                      </c:pt>
                      <c:pt idx="2">
                        <c:v>-1408.5</c:v>
                      </c:pt>
                      <c:pt idx="3">
                        <c:v>-1384.5</c:v>
                      </c:pt>
                      <c:pt idx="4">
                        <c:v>-1356</c:v>
                      </c:pt>
                      <c:pt idx="5">
                        <c:v>-1275.5</c:v>
                      </c:pt>
                      <c:pt idx="6">
                        <c:v>1052</c:v>
                      </c:pt>
                      <c:pt idx="7">
                        <c:v>1102</c:v>
                      </c:pt>
                      <c:pt idx="8">
                        <c:v>2827.5</c:v>
                      </c:pt>
                      <c:pt idx="9">
                        <c:v>3529.5</c:v>
                      </c:pt>
                      <c:pt idx="10">
                        <c:v>3597.5</c:v>
                      </c:pt>
                      <c:pt idx="11">
                        <c:v>3612.5</c:v>
                      </c:pt>
                      <c:pt idx="12">
                        <c:v>3621.5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WISE J004852.7+510946 Cas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4.8999999999999998E-3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-1970.5</c:v>
                </c:pt>
                <c:pt idx="2">
                  <c:v>-1408.5</c:v>
                </c:pt>
                <c:pt idx="3">
                  <c:v>-1384.5</c:v>
                </c:pt>
                <c:pt idx="4">
                  <c:v>-1356</c:v>
                </c:pt>
                <c:pt idx="5">
                  <c:v>-1275.5</c:v>
                </c:pt>
                <c:pt idx="6">
                  <c:v>1052</c:v>
                </c:pt>
                <c:pt idx="7">
                  <c:v>1102</c:v>
                </c:pt>
                <c:pt idx="8">
                  <c:v>2827.5</c:v>
                </c:pt>
                <c:pt idx="9">
                  <c:v>3529.5</c:v>
                </c:pt>
                <c:pt idx="10">
                  <c:v>3597.5</c:v>
                </c:pt>
                <c:pt idx="11">
                  <c:v>3612.5</c:v>
                </c:pt>
                <c:pt idx="12">
                  <c:v>3621.5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-1970.5</c:v>
                </c:pt>
                <c:pt idx="2">
                  <c:v>-1408.5</c:v>
                </c:pt>
                <c:pt idx="3">
                  <c:v>-1384.5</c:v>
                </c:pt>
                <c:pt idx="4">
                  <c:v>-1356</c:v>
                </c:pt>
                <c:pt idx="5">
                  <c:v>-1275.5</c:v>
                </c:pt>
                <c:pt idx="6">
                  <c:v>1052</c:v>
                </c:pt>
                <c:pt idx="7">
                  <c:v>1102</c:v>
                </c:pt>
                <c:pt idx="8">
                  <c:v>2827.5</c:v>
                </c:pt>
                <c:pt idx="9">
                  <c:v>3529.5</c:v>
                </c:pt>
                <c:pt idx="10">
                  <c:v>3597.5</c:v>
                </c:pt>
                <c:pt idx="11">
                  <c:v>3612.5</c:v>
                </c:pt>
                <c:pt idx="12">
                  <c:v>3621.5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-1970.5</c:v>
                </c:pt>
                <c:pt idx="2">
                  <c:v>-1408.5</c:v>
                </c:pt>
                <c:pt idx="3">
                  <c:v>-1384.5</c:v>
                </c:pt>
                <c:pt idx="4">
                  <c:v>-1356</c:v>
                </c:pt>
                <c:pt idx="5">
                  <c:v>-1275.5</c:v>
                </c:pt>
                <c:pt idx="6">
                  <c:v>1052</c:v>
                </c:pt>
                <c:pt idx="7">
                  <c:v>1102</c:v>
                </c:pt>
                <c:pt idx="8">
                  <c:v>2827.5</c:v>
                </c:pt>
                <c:pt idx="9">
                  <c:v>3529.5</c:v>
                </c:pt>
                <c:pt idx="10">
                  <c:v>3597.5</c:v>
                </c:pt>
                <c:pt idx="11">
                  <c:v>3612.5</c:v>
                </c:pt>
                <c:pt idx="12">
                  <c:v>3621.5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-1970.5</c:v>
                </c:pt>
                <c:pt idx="2">
                  <c:v>-1408.5</c:v>
                </c:pt>
                <c:pt idx="3">
                  <c:v>-1384.5</c:v>
                </c:pt>
                <c:pt idx="4">
                  <c:v>-1356</c:v>
                </c:pt>
                <c:pt idx="5">
                  <c:v>-1275.5</c:v>
                </c:pt>
                <c:pt idx="6">
                  <c:v>1052</c:v>
                </c:pt>
                <c:pt idx="7">
                  <c:v>1102</c:v>
                </c:pt>
                <c:pt idx="8">
                  <c:v>2827.5</c:v>
                </c:pt>
                <c:pt idx="9">
                  <c:v>3529.5</c:v>
                </c:pt>
                <c:pt idx="10">
                  <c:v>3597.5</c:v>
                </c:pt>
                <c:pt idx="11">
                  <c:v>3612.5</c:v>
                </c:pt>
                <c:pt idx="12">
                  <c:v>3621.5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-1.6404699999839067E-2</c:v>
                </c:pt>
                <c:pt idx="2">
                  <c:v>-1.2073900004907046E-2</c:v>
                </c:pt>
                <c:pt idx="3">
                  <c:v>-1.035230000707088E-2</c:v>
                </c:pt>
                <c:pt idx="4">
                  <c:v>6.029599993780721E-3</c:v>
                </c:pt>
                <c:pt idx="5">
                  <c:v>-3.6917000034009106E-3</c:v>
                </c:pt>
                <c:pt idx="6">
                  <c:v>2.0196799996483605E-2</c:v>
                </c:pt>
                <c:pt idx="7">
                  <c:v>2.1466799997142516E-2</c:v>
                </c:pt>
                <c:pt idx="8">
                  <c:v>5.1388499996392056E-2</c:v>
                </c:pt>
                <c:pt idx="9">
                  <c:v>4.6395299999858253E-2</c:v>
                </c:pt>
                <c:pt idx="10">
                  <c:v>5.5306499991274904E-2</c:v>
                </c:pt>
                <c:pt idx="11">
                  <c:v>6.7807500003254972E-2</c:v>
                </c:pt>
                <c:pt idx="12">
                  <c:v>5.7128099993860815E-2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-1970.5</c:v>
                </c:pt>
                <c:pt idx="2">
                  <c:v>-1408.5</c:v>
                </c:pt>
                <c:pt idx="3">
                  <c:v>-1384.5</c:v>
                </c:pt>
                <c:pt idx="4">
                  <c:v>-1356</c:v>
                </c:pt>
                <c:pt idx="5">
                  <c:v>-1275.5</c:v>
                </c:pt>
                <c:pt idx="6">
                  <c:v>1052</c:v>
                </c:pt>
                <c:pt idx="7">
                  <c:v>1102</c:v>
                </c:pt>
                <c:pt idx="8">
                  <c:v>2827.5</c:v>
                </c:pt>
                <c:pt idx="9">
                  <c:v>3529.5</c:v>
                </c:pt>
                <c:pt idx="10">
                  <c:v>3597.5</c:v>
                </c:pt>
                <c:pt idx="11">
                  <c:v>3612.5</c:v>
                </c:pt>
                <c:pt idx="12">
                  <c:v>3621.5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-1970.5</c:v>
                </c:pt>
                <c:pt idx="2">
                  <c:v>-1408.5</c:v>
                </c:pt>
                <c:pt idx="3">
                  <c:v>-1384.5</c:v>
                </c:pt>
                <c:pt idx="4">
                  <c:v>-1356</c:v>
                </c:pt>
                <c:pt idx="5">
                  <c:v>-1275.5</c:v>
                </c:pt>
                <c:pt idx="6">
                  <c:v>1052</c:v>
                </c:pt>
                <c:pt idx="7">
                  <c:v>1102</c:v>
                </c:pt>
                <c:pt idx="8">
                  <c:v>2827.5</c:v>
                </c:pt>
                <c:pt idx="9">
                  <c:v>3529.5</c:v>
                </c:pt>
                <c:pt idx="10">
                  <c:v>3597.5</c:v>
                </c:pt>
                <c:pt idx="11">
                  <c:v>3612.5</c:v>
                </c:pt>
                <c:pt idx="12">
                  <c:v>3621.5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-1970.5</c:v>
                </c:pt>
                <c:pt idx="2">
                  <c:v>-1408.5</c:v>
                </c:pt>
                <c:pt idx="3">
                  <c:v>-1384.5</c:v>
                </c:pt>
                <c:pt idx="4">
                  <c:v>-1356</c:v>
                </c:pt>
                <c:pt idx="5">
                  <c:v>-1275.5</c:v>
                </c:pt>
                <c:pt idx="6">
                  <c:v>1052</c:v>
                </c:pt>
                <c:pt idx="7">
                  <c:v>1102</c:v>
                </c:pt>
                <c:pt idx="8">
                  <c:v>2827.5</c:v>
                </c:pt>
                <c:pt idx="9">
                  <c:v>3529.5</c:v>
                </c:pt>
                <c:pt idx="10">
                  <c:v>3597.5</c:v>
                </c:pt>
                <c:pt idx="11">
                  <c:v>3612.5</c:v>
                </c:pt>
                <c:pt idx="12">
                  <c:v>3621.5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-1970.5</c:v>
                </c:pt>
                <c:pt idx="2">
                  <c:v>-1408.5</c:v>
                </c:pt>
                <c:pt idx="3">
                  <c:v>-1384.5</c:v>
                </c:pt>
                <c:pt idx="4">
                  <c:v>-1356</c:v>
                </c:pt>
                <c:pt idx="5">
                  <c:v>-1275.5</c:v>
                </c:pt>
                <c:pt idx="6">
                  <c:v>1052</c:v>
                </c:pt>
                <c:pt idx="7">
                  <c:v>1102</c:v>
                </c:pt>
                <c:pt idx="8">
                  <c:v>2827.5</c:v>
                </c:pt>
                <c:pt idx="9">
                  <c:v>3529.5</c:v>
                </c:pt>
                <c:pt idx="10">
                  <c:v>3597.5</c:v>
                </c:pt>
                <c:pt idx="11">
                  <c:v>3612.5</c:v>
                </c:pt>
                <c:pt idx="12">
                  <c:v>3621.5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9.8849265101189545E-3</c:v>
                </c:pt>
                <c:pt idx="1">
                  <c:v>-1.5628484933151283E-2</c:v>
                </c:pt>
                <c:pt idx="2">
                  <c:v>-8.3518864905641876E-3</c:v>
                </c:pt>
                <c:pt idx="3">
                  <c:v>-8.0411420730871607E-3</c:v>
                </c:pt>
                <c:pt idx="4">
                  <c:v>-7.6721330773331878E-3</c:v>
                </c:pt>
                <c:pt idx="5">
                  <c:v>-6.6298445103789867E-3</c:v>
                </c:pt>
                <c:pt idx="6">
                  <c:v>2.350589014286206E-2</c:v>
                </c:pt>
                <c:pt idx="7">
                  <c:v>2.4153274345939203E-2</c:v>
                </c:pt>
                <c:pt idx="8">
                  <c:v>4.649450319413144E-2</c:v>
                </c:pt>
                <c:pt idx="9">
                  <c:v>5.5583777405334545E-2</c:v>
                </c:pt>
                <c:pt idx="10">
                  <c:v>5.6464219921519454E-2</c:v>
                </c:pt>
                <c:pt idx="11">
                  <c:v>5.6658435182442603E-2</c:v>
                </c:pt>
                <c:pt idx="12">
                  <c:v>5.6774964338996488E-2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-1970.5</c:v>
                </c:pt>
                <c:pt idx="2">
                  <c:v>-1408.5</c:v>
                </c:pt>
                <c:pt idx="3">
                  <c:v>-1384.5</c:v>
                </c:pt>
                <c:pt idx="4">
                  <c:v>-1356</c:v>
                </c:pt>
                <c:pt idx="5">
                  <c:v>-1275.5</c:v>
                </c:pt>
                <c:pt idx="6">
                  <c:v>1052</c:v>
                </c:pt>
                <c:pt idx="7">
                  <c:v>1102</c:v>
                </c:pt>
                <c:pt idx="8">
                  <c:v>2827.5</c:v>
                </c:pt>
                <c:pt idx="9">
                  <c:v>3529.5</c:v>
                </c:pt>
                <c:pt idx="10">
                  <c:v>3597.5</c:v>
                </c:pt>
                <c:pt idx="11">
                  <c:v>3612.5</c:v>
                </c:pt>
                <c:pt idx="12">
                  <c:v>3621.5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6332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10" sqref="F10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0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48</v>
      </c>
      <c r="C2" s="10"/>
      <c r="D2" s="44" t="s">
        <v>52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58652.948900000003</v>
      </c>
      <c r="D7" s="13" t="s">
        <v>49</v>
      </c>
    </row>
    <row r="8" spans="1:15" ht="12.95" customHeight="1" x14ac:dyDescent="0.2">
      <c r="A8" s="20" t="s">
        <v>3</v>
      </c>
      <c r="C8" s="28">
        <v>0.45598660000000002</v>
      </c>
      <c r="D8" s="22" t="s">
        <v>49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9.8849265101189545E-3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1.2947684061542877E-5</v>
      </c>
      <c r="D12" s="21"/>
      <c r="E12" s="31" t="s">
        <v>51</v>
      </c>
      <c r="F12" s="32" t="s">
        <v>50</v>
      </c>
    </row>
    <row r="13" spans="1:15" ht="12.95" customHeight="1" x14ac:dyDescent="0.2">
      <c r="A13" s="20" t="s">
        <v>18</v>
      </c>
      <c r="C13" s="21" t="s">
        <v>13</v>
      </c>
      <c r="E13" s="33" t="s">
        <v>32</v>
      </c>
      <c r="F13" s="34">
        <v>1</v>
      </c>
    </row>
    <row r="14" spans="1:15" ht="12.95" customHeight="1" x14ac:dyDescent="0.2">
      <c r="E14" s="33" t="s">
        <v>30</v>
      </c>
      <c r="F14" s="35">
        <f ca="1">NOW()+15018.5+$C$5/24</f>
        <v>60845.761785185183</v>
      </c>
    </row>
    <row r="15" spans="1:15" ht="12.95" customHeight="1" x14ac:dyDescent="0.2">
      <c r="A15" s="17" t="s">
        <v>17</v>
      </c>
      <c r="C15" s="18">
        <f ca="1">(C7+C11)+(C8+C12)*INT(MAX(F21:F3533))</f>
        <v>60304.133147090499</v>
      </c>
      <c r="E15" s="33" t="s">
        <v>33</v>
      </c>
      <c r="F15" s="35">
        <f ca="1">ROUND(2*(F14-$C$7)/$C$8,0)/2+F13</f>
        <v>4810</v>
      </c>
    </row>
    <row r="16" spans="1:15" ht="12.95" customHeight="1" x14ac:dyDescent="0.2">
      <c r="A16" s="17" t="s">
        <v>4</v>
      </c>
      <c r="C16" s="18">
        <f ca="1">+C8+C12</f>
        <v>0.45599954768406159</v>
      </c>
      <c r="E16" s="33" t="s">
        <v>34</v>
      </c>
      <c r="F16" s="35">
        <f ca="1">ROUND(2*(F14-$C$15)/$C$16,0)/2+F13</f>
        <v>1189</v>
      </c>
    </row>
    <row r="17" spans="1:21" ht="12.95" customHeight="1" thickBot="1" x14ac:dyDescent="0.25">
      <c r="A17" s="16" t="s">
        <v>27</v>
      </c>
      <c r="C17" s="20">
        <f>COUNT(C21:C2191)</f>
        <v>13</v>
      </c>
      <c r="E17" s="33" t="s">
        <v>43</v>
      </c>
      <c r="F17" s="36">
        <f ca="1">+$C$15+$C$16*$F$16-15018.5-$C$5/24</f>
        <v>45828.212442620184</v>
      </c>
    </row>
    <row r="18" spans="1:21" ht="12.95" customHeight="1" thickTop="1" thickBot="1" x14ac:dyDescent="0.25">
      <c r="A18" s="17" t="s">
        <v>5</v>
      </c>
      <c r="C18" s="24">
        <f ca="1">+C15</f>
        <v>60304.133147090499</v>
      </c>
      <c r="D18" s="25">
        <f ca="1">+C16</f>
        <v>0.45599954768406159</v>
      </c>
      <c r="E18" s="38" t="s">
        <v>44</v>
      </c>
      <c r="F18" s="37">
        <f ca="1">+($C$15+$C$16*$F$16)-($C$16/2)-15018.5-$C$5/24</f>
        <v>45827.98444284634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">
        <v>49</v>
      </c>
      <c r="B21" s="21"/>
      <c r="C21" s="22">
        <v>58652.948900000003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9.8849265101189545E-3</v>
      </c>
      <c r="Q21" s="26">
        <f>+C21-15018.5</f>
        <v>43634.448900000003</v>
      </c>
    </row>
    <row r="22" spans="1:21" ht="12.95" customHeight="1" x14ac:dyDescent="0.2">
      <c r="A22" s="39" t="s">
        <v>46</v>
      </c>
      <c r="B22" s="40" t="s">
        <v>47</v>
      </c>
      <c r="C22" s="41">
        <v>57754.410900000003</v>
      </c>
      <c r="D22" s="42">
        <v>3.5000000000000001E-3</v>
      </c>
      <c r="E22" s="20">
        <f t="shared" ref="E22:E33" si="0">+(C22-C$7)/C$8</f>
        <v>-1970.5359762764967</v>
      </c>
      <c r="F22" s="20">
        <f t="shared" ref="F22:F33" si="1">ROUND(2*E22,0)/2</f>
        <v>-1970.5</v>
      </c>
      <c r="G22" s="20">
        <f t="shared" ref="G22:G33" si="2">+C22-(C$7+F22*C$8)</f>
        <v>-1.6404699999839067E-2</v>
      </c>
      <c r="K22" s="20">
        <f t="shared" ref="K22:K33" si="3">+G22</f>
        <v>-1.6404699999839067E-2</v>
      </c>
      <c r="O22" s="20">
        <f t="shared" ref="O22:O33" ca="1" si="4">+C$11+C$12*$F22</f>
        <v>-1.5628484933151283E-2</v>
      </c>
      <c r="Q22" s="26">
        <f t="shared" ref="Q22:Q33" si="5">+C22-15018.5</f>
        <v>42735.910900000003</v>
      </c>
    </row>
    <row r="23" spans="1:21" ht="12.95" customHeight="1" x14ac:dyDescent="0.2">
      <c r="A23" s="39" t="s">
        <v>46</v>
      </c>
      <c r="B23" s="40" t="s">
        <v>47</v>
      </c>
      <c r="C23" s="41">
        <v>58010.679700000001</v>
      </c>
      <c r="D23" s="42">
        <v>3.5000000000000001E-3</v>
      </c>
      <c r="E23" s="20">
        <f t="shared" si="0"/>
        <v>-1408.5264786289827</v>
      </c>
      <c r="F23" s="20">
        <f t="shared" si="1"/>
        <v>-1408.5</v>
      </c>
      <c r="G23" s="20">
        <f t="shared" si="2"/>
        <v>-1.2073900004907046E-2</v>
      </c>
      <c r="K23" s="20">
        <f t="shared" si="3"/>
        <v>-1.2073900004907046E-2</v>
      </c>
      <c r="O23" s="20">
        <f t="shared" ca="1" si="4"/>
        <v>-8.3518864905641876E-3</v>
      </c>
      <c r="Q23" s="26">
        <f t="shared" si="5"/>
        <v>42992.179700000001</v>
      </c>
    </row>
    <row r="24" spans="1:21" ht="12.95" customHeight="1" x14ac:dyDescent="0.2">
      <c r="A24" s="39" t="s">
        <v>46</v>
      </c>
      <c r="B24" s="40" t="s">
        <v>47</v>
      </c>
      <c r="C24" s="41">
        <v>58021.625099999997</v>
      </c>
      <c r="D24" s="42">
        <v>3.5000000000000001E-3</v>
      </c>
      <c r="E24" s="20">
        <f t="shared" si="0"/>
        <v>-1384.5227030794447</v>
      </c>
      <c r="F24" s="20">
        <f t="shared" si="1"/>
        <v>-1384.5</v>
      </c>
      <c r="G24" s="20">
        <f t="shared" si="2"/>
        <v>-1.035230000707088E-2</v>
      </c>
      <c r="K24" s="20">
        <f t="shared" si="3"/>
        <v>-1.035230000707088E-2</v>
      </c>
      <c r="O24" s="20">
        <f t="shared" ca="1" si="4"/>
        <v>-8.0411420730871607E-3</v>
      </c>
      <c r="Q24" s="26">
        <f t="shared" si="5"/>
        <v>43003.125099999997</v>
      </c>
    </row>
    <row r="25" spans="1:21" ht="12.95" customHeight="1" x14ac:dyDescent="0.2">
      <c r="A25" s="39" t="s">
        <v>46</v>
      </c>
      <c r="B25" s="40" t="s">
        <v>47</v>
      </c>
      <c r="C25" s="41">
        <v>58034.6371</v>
      </c>
      <c r="D25" s="42">
        <v>3.5000000000000001E-3</v>
      </c>
      <c r="E25" s="20">
        <f t="shared" si="0"/>
        <v>-1355.986776804413</v>
      </c>
      <c r="F25" s="20">
        <f t="shared" si="1"/>
        <v>-1356</v>
      </c>
      <c r="G25" s="20">
        <f t="shared" si="2"/>
        <v>6.029599993780721E-3</v>
      </c>
      <c r="K25" s="20">
        <f t="shared" si="3"/>
        <v>6.029599993780721E-3</v>
      </c>
      <c r="O25" s="20">
        <f t="shared" ca="1" si="4"/>
        <v>-7.6721330773331878E-3</v>
      </c>
      <c r="Q25" s="26">
        <f t="shared" si="5"/>
        <v>43016.1371</v>
      </c>
    </row>
    <row r="26" spans="1:21" ht="12.95" customHeight="1" x14ac:dyDescent="0.2">
      <c r="A26" s="43" t="s">
        <v>46</v>
      </c>
      <c r="B26" s="40" t="s">
        <v>47</v>
      </c>
      <c r="C26" s="42">
        <v>58071.334300000002</v>
      </c>
      <c r="D26" s="42">
        <v>3.5000000000000001E-3</v>
      </c>
      <c r="E26" s="20">
        <f t="shared" si="0"/>
        <v>-1275.508096071246</v>
      </c>
      <c r="F26" s="20">
        <f t="shared" si="1"/>
        <v>-1275.5</v>
      </c>
      <c r="G26" s="20">
        <f t="shared" si="2"/>
        <v>-3.6917000034009106E-3</v>
      </c>
      <c r="K26" s="20">
        <f t="shared" si="3"/>
        <v>-3.6917000034009106E-3</v>
      </c>
      <c r="O26" s="20">
        <f t="shared" ca="1" si="4"/>
        <v>-6.6298445103789867E-3</v>
      </c>
      <c r="Q26" s="26">
        <f t="shared" si="5"/>
        <v>43052.834300000002</v>
      </c>
    </row>
    <row r="27" spans="1:21" ht="12.95" customHeight="1" x14ac:dyDescent="0.2">
      <c r="A27" s="43" t="s">
        <v>46</v>
      </c>
      <c r="B27" s="40" t="s">
        <v>47</v>
      </c>
      <c r="C27" s="42">
        <v>59132.667000000001</v>
      </c>
      <c r="D27" s="42">
        <v>3.5000000000000001E-3</v>
      </c>
      <c r="E27" s="20">
        <f t="shared" si="0"/>
        <v>1052.044292529645</v>
      </c>
      <c r="F27" s="20">
        <f t="shared" si="1"/>
        <v>1052</v>
      </c>
      <c r="G27" s="20">
        <f t="shared" si="2"/>
        <v>2.0196799996483605E-2</v>
      </c>
      <c r="K27" s="20">
        <f t="shared" si="3"/>
        <v>2.0196799996483605E-2</v>
      </c>
      <c r="O27" s="20">
        <f t="shared" ca="1" si="4"/>
        <v>2.350589014286206E-2</v>
      </c>
      <c r="Q27" s="26">
        <f t="shared" si="5"/>
        <v>44114.167000000001</v>
      </c>
    </row>
    <row r="28" spans="1:21" ht="12.95" customHeight="1" x14ac:dyDescent="0.2">
      <c r="A28" s="43" t="s">
        <v>46</v>
      </c>
      <c r="B28" s="40" t="s">
        <v>47</v>
      </c>
      <c r="C28" s="42">
        <v>59155.467600000004</v>
      </c>
      <c r="D28" s="42">
        <v>3.5000000000000001E-3</v>
      </c>
      <c r="E28" s="20">
        <f t="shared" si="0"/>
        <v>1102.0470776992142</v>
      </c>
      <c r="F28" s="20">
        <f t="shared" si="1"/>
        <v>1102</v>
      </c>
      <c r="G28" s="20">
        <f t="shared" si="2"/>
        <v>2.1466799997142516E-2</v>
      </c>
      <c r="K28" s="20">
        <f t="shared" si="3"/>
        <v>2.1466799997142516E-2</v>
      </c>
      <c r="O28" s="20">
        <f t="shared" ca="1" si="4"/>
        <v>2.4153274345939203E-2</v>
      </c>
      <c r="Q28" s="26">
        <f t="shared" si="5"/>
        <v>44136.967600000004</v>
      </c>
    </row>
    <row r="29" spans="1:21" ht="12.95" customHeight="1" x14ac:dyDescent="0.2">
      <c r="A29" s="39" t="s">
        <v>46</v>
      </c>
      <c r="B29" s="40" t="s">
        <v>47</v>
      </c>
      <c r="C29" s="41">
        <v>59942.3024</v>
      </c>
      <c r="D29" s="42">
        <v>3.5000000000000001E-3</v>
      </c>
      <c r="E29" s="20">
        <f t="shared" si="0"/>
        <v>2827.612697390663</v>
      </c>
      <c r="F29" s="20">
        <f t="shared" si="1"/>
        <v>2827.5</v>
      </c>
      <c r="G29" s="20">
        <f t="shared" si="2"/>
        <v>5.1388499996392056E-2</v>
      </c>
      <c r="K29" s="20">
        <f t="shared" si="3"/>
        <v>5.1388499996392056E-2</v>
      </c>
      <c r="O29" s="20">
        <f t="shared" ca="1" si="4"/>
        <v>4.649450319413144E-2</v>
      </c>
      <c r="Q29" s="26">
        <f t="shared" si="5"/>
        <v>44923.8024</v>
      </c>
    </row>
    <row r="30" spans="1:21" ht="12.95" customHeight="1" x14ac:dyDescent="0.2">
      <c r="A30" s="39" t="s">
        <v>46</v>
      </c>
      <c r="B30" s="40" t="s">
        <v>47</v>
      </c>
      <c r="C30" s="41">
        <v>60262.400000000001</v>
      </c>
      <c r="D30" s="42">
        <v>3.5000000000000001E-3</v>
      </c>
      <c r="E30" s="20">
        <f t="shared" si="0"/>
        <v>3529.6017470688794</v>
      </c>
      <c r="F30" s="20">
        <f t="shared" si="1"/>
        <v>3529.5</v>
      </c>
      <c r="G30" s="20">
        <f t="shared" si="2"/>
        <v>4.6395299999858253E-2</v>
      </c>
      <c r="K30" s="20">
        <f t="shared" si="3"/>
        <v>4.6395299999858253E-2</v>
      </c>
      <c r="O30" s="20">
        <f t="shared" ca="1" si="4"/>
        <v>5.5583777405334545E-2</v>
      </c>
      <c r="Q30" s="26">
        <f t="shared" si="5"/>
        <v>45243.9</v>
      </c>
    </row>
    <row r="31" spans="1:21" ht="12.95" customHeight="1" x14ac:dyDescent="0.2">
      <c r="A31" s="39" t="s">
        <v>46</v>
      </c>
      <c r="B31" s="40" t="s">
        <v>47</v>
      </c>
      <c r="C31" s="41">
        <v>60293.415999999997</v>
      </c>
      <c r="D31" s="42">
        <v>3.5000000000000001E-3</v>
      </c>
      <c r="E31" s="20">
        <f t="shared" si="0"/>
        <v>3597.6212897484143</v>
      </c>
      <c r="F31" s="20">
        <f t="shared" si="1"/>
        <v>3597.5</v>
      </c>
      <c r="G31" s="20">
        <f t="shared" si="2"/>
        <v>5.5306499991274904E-2</v>
      </c>
      <c r="K31" s="20">
        <f t="shared" si="3"/>
        <v>5.5306499991274904E-2</v>
      </c>
      <c r="O31" s="20">
        <f t="shared" ca="1" si="4"/>
        <v>5.6464219921519454E-2</v>
      </c>
      <c r="Q31" s="26">
        <f t="shared" si="5"/>
        <v>45274.915999999997</v>
      </c>
    </row>
    <row r="32" spans="1:21" ht="12.95" customHeight="1" x14ac:dyDescent="0.2">
      <c r="A32" s="39" t="s">
        <v>46</v>
      </c>
      <c r="B32" s="40" t="s">
        <v>47</v>
      </c>
      <c r="C32" s="41">
        <v>60300.268300000003</v>
      </c>
      <c r="D32" s="42">
        <v>3.5000000000000001E-3</v>
      </c>
      <c r="E32" s="20">
        <f t="shared" si="0"/>
        <v>3612.648705027736</v>
      </c>
      <c r="F32" s="20">
        <f t="shared" si="1"/>
        <v>3612.5</v>
      </c>
      <c r="G32" s="20">
        <f t="shared" si="2"/>
        <v>6.7807500003254972E-2</v>
      </c>
      <c r="K32" s="20">
        <f t="shared" si="3"/>
        <v>6.7807500003254972E-2</v>
      </c>
      <c r="O32" s="20">
        <f t="shared" ca="1" si="4"/>
        <v>5.6658435182442603E-2</v>
      </c>
      <c r="Q32" s="26">
        <f t="shared" si="5"/>
        <v>45281.768300000003</v>
      </c>
    </row>
    <row r="33" spans="1:17" ht="12.95" customHeight="1" x14ac:dyDescent="0.2">
      <c r="A33" s="39" t="s">
        <v>46</v>
      </c>
      <c r="B33" s="40" t="s">
        <v>47</v>
      </c>
      <c r="C33" s="41">
        <v>60304.361499999999</v>
      </c>
      <c r="D33" s="42">
        <v>4.8999999999999998E-3</v>
      </c>
      <c r="E33" s="20">
        <f t="shared" si="0"/>
        <v>3621.6252846026528</v>
      </c>
      <c r="F33" s="20">
        <f t="shared" si="1"/>
        <v>3621.5</v>
      </c>
      <c r="G33" s="20">
        <f t="shared" si="2"/>
        <v>5.7128099993860815E-2</v>
      </c>
      <c r="K33" s="20">
        <f t="shared" si="3"/>
        <v>5.7128099993860815E-2</v>
      </c>
      <c r="O33" s="20">
        <f t="shared" ca="1" si="4"/>
        <v>5.6774964338996488E-2</v>
      </c>
      <c r="Q33" s="26">
        <f t="shared" si="5"/>
        <v>45285.861499999999</v>
      </c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633288" xr:uid="{E03D3E9C-506B-4EF8-A180-9338C2DA11EE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2025-06-19T06:16:58Z</dcterms:modified>
</cp:coreProperties>
</file>