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142264F-E31D-47FC-BA1D-585522C1F1D8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3" i="1"/>
  <c r="F23" i="1" s="1"/>
  <c r="G23" i="1" s="1"/>
  <c r="K23" i="1" s="1"/>
  <c r="Q23" i="1"/>
  <c r="D9" i="1"/>
  <c r="C9" i="1"/>
  <c r="F14" i="1"/>
  <c r="F15" i="1" s="1"/>
  <c r="E22" i="1" l="1"/>
  <c r="F22" i="1" s="1"/>
  <c r="G22" i="1" s="1"/>
  <c r="C17" i="1"/>
  <c r="Q22" i="1"/>
  <c r="C11" i="1"/>
  <c r="C12" i="1"/>
  <c r="O23" i="1" l="1"/>
  <c r="O21" i="1"/>
  <c r="C16" i="1"/>
  <c r="D18" i="1" s="1"/>
  <c r="C15" i="1"/>
  <c r="O22" i="1"/>
  <c r="K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<sst xmlns="http://schemas.openxmlformats.org/spreadsheetml/2006/main" count="59" uniqueCount="53">
  <si>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</si>
  <si>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</si>
  <si>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</si>
  <si>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</si>
  <si>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</si>
  <si>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</si>
  <si>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</si>
  <si>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</si>
  <si>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</si>
  <si>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</si>
  <si>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</si>
  <si>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</si>
  <si>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</si>
  <si>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</si>
  <si>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</si>
  <si>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</si>
  <si>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</si>
  <si>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</si>
  <si>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</si>
  <si>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</si>
  <si>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</si>
  <si>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</si>
  <si>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</si>
  <si>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</si>
  <si>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</si>
  <si>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</si>
  <si>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</si>
  <si>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</si>
  <si>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</si>
  <si>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</si>
  <si>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</si>
  <si>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</si>
  <si>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</si>
  <si>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</si>
  <si>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</si>
  <si>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</si>
  <si>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</si>
  <si>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</si>
  <si>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</si>
  <si>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</si>
  <si>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</si>
  <si>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</si>
  <si>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</si>
  <si>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</si>
  <si>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</si>
  <si>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ZTF J005155.48+500814.2 Cas</t>
  </si>
  <si>
    <t>BAV102 Feb 2025</t>
  </si>
  <si>
    <t>I</t>
  </si>
  <si>
    <t>EA</t>
  </si>
  <si>
    <t>VSX</t>
  </si>
  <si>
    <t>15.065 (0.349)</t>
  </si>
  <si>
    <t>Mag r</t>
  </si>
  <si>
    <t>VSX : Detail for ZTF J005155.48+500814.2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</si>
</sst>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2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J005155.48+500814.2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-4.8028000004705973E-2</c:v>
                </c:pt>
                <c:pt idx="1">
                  <c:v>0</c:v>
                </c:pt>
                <c:pt idx="2">
                  <c:v>5.4663999995682389E-2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-4.4850657194858534E-2</c:v>
                </c:pt>
                <c:pt idx="1">
                  <c:v>-5.2116911165340975E-3</c:v>
                </c:pt>
                <c:pt idx="2">
                  <c:v>5.6698348302369042E-2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-671</c:v>
                      </c:pt>
                      <c:pt idx="1">
                        <c:v>0</c:v>
                      </c:pt>
                      <c:pt idx="2">
                        <c:v>1048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J005155.48+500814.2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-4.8028000004705973E-2</c:v>
                </c:pt>
                <c:pt idx="1">
                  <c:v>0</c:v>
                </c:pt>
                <c:pt idx="2">
                  <c:v>5.4663999995682389E-2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-4.4850657194858534E-2</c:v>
                </c:pt>
                <c:pt idx="1">
                  <c:v>-5.2116911165340975E-3</c:v>
                </c:pt>
                <c:pt idx="2">
                  <c:v>5.6698348302369042E-2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-671</c:v>
                </c:pt>
                <c:pt idx="1">
                  <c:v>0</c:v>
                </c:pt>
                <c:pt idx="2">
                  <c:v>1048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63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51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58277.939700000003</v>
      </c>
      <c r="D7" s="13" t="s">
        <v>49</v>
      </c>
    </row>
    <row r="8" spans="1:15" ht="12.95" customHeight="1" x14ac:dyDescent="0.2">
      <c r="A8" s="20" t="s">
        <v>3</v>
      </c>
      <c r="C8" s="28">
        <v>0.78013200000000005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-5.2116911165340975E-3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5.9074465094373229E-5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60845.76101412037</v>
      </c>
    </row>
    <row r="15" spans="1:15" ht="12.95" customHeight="1" x14ac:dyDescent="0.2">
      <c r="A15" s="17" t="s">
        <v>17</v>
      </c>
      <c r="C15" s="18">
        <f ca="1">(C7+C11)+(C8+C12)*INT(MAX(F21:F3533))</f>
        <v>59095.574734348302</v>
      </c>
      <c r="E15" s="37" t="s">
        <v>33</v>
      </c>
      <c r="F15" s="39">
        <f ca="1">ROUND(2*(F14-$C$7)/$C$8,0)/2+F13</f>
        <v>3292.5</v>
      </c>
    </row>
    <row r="16" spans="1:15" ht="12.95" customHeight="1" x14ac:dyDescent="0.2">
      <c r="A16" s="17" t="s">
        <v>4</v>
      </c>
      <c r="C16" s="18">
        <f ca="1">+C8+C12</f>
        <v>0.78019107446509439</v>
      </c>
      <c r="E16" s="37" t="s">
        <v>34</v>
      </c>
      <c r="F16" s="39">
        <f ca="1">ROUND(2*(F14-$C$15)/$C$16,0)/2+F13</f>
        <v>2244.5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45828.60943431854</v>
      </c>
    </row>
    <row r="18" spans="1:21" ht="12.95" customHeight="1" thickTop="1" thickBot="1" x14ac:dyDescent="0.25">
      <c r="A18" s="17" t="s">
        <v>5</v>
      </c>
      <c r="C18" s="24">
        <f ca="1">+C15</f>
        <v>59095.574734348302</v>
      </c>
      <c r="D18" s="25">
        <f ca="1">+C16</f>
        <v>0.78019107446509439</v>
      </c>
      <c r="E18" s="42" t="s">
        <v>44</v>
      </c>
      <c r="F18" s="41">
        <f ca="1">+($C$15+$C$16*$F$16)-($C$16/2)-15018.5-$C$5/24</f>
        <v>45828.219338781309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46</v>
      </c>
      <c r="B21" s="46" t="s">
        <v>47</v>
      </c>
      <c r="C21" s="47">
        <v>57754.4231</v>
      </c>
      <c r="D21" s="48">
        <v>3.5000000000000001E-3</v>
      </c>
      <c r="E21" s="20">
        <f>+(C21-C$7)/C$8</f>
        <v>-671.06156394046468</v>
      </c>
      <c r="F21" s="20">
        <f>ROUND(2*E21,0)/2</f>
        <v>-671</v>
      </c>
      <c r="G21" s="20">
        <f>+C21-(C$7+F21*C$8)</f>
        <v>-4.8028000004705973E-2</v>
      </c>
      <c r="K21" s="20">
        <f>+G21</f>
        <v>-4.8028000004705973E-2</v>
      </c>
      <c r="O21" s="20">
        <f ca="1">+C$11+C$12*$F21</f>
        <v>-4.4850657194858534E-2</v>
      </c>
      <c r="Q21" s="26">
        <f>+C21-15018.5</f>
        <v>42735.9231</v>
      </c>
    </row>
    <row r="22" spans="1:21" ht="12.95" customHeight="1" x14ac:dyDescent="0.2">
      <c r="A22" s="22" t="s">
        <v>49</v>
      </c>
      <c r="B22" s="21"/>
      <c r="C22" s="22">
        <v>58277.939700000003</v>
      </c>
      <c r="D22" s="22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-5.2116911165340975E-3</v>
      </c>
      <c r="Q22" s="26">
        <f>+C22-15018.5</f>
        <v>43259.439700000003</v>
      </c>
    </row>
    <row r="23" spans="1:21" ht="12.95" customHeight="1" x14ac:dyDescent="0.2">
      <c r="A23" s="49" t="s">
        <v>46</v>
      </c>
      <c r="B23" s="46" t="s">
        <v>47</v>
      </c>
      <c r="C23" s="50">
        <v>59095.572699999997</v>
      </c>
      <c r="D23" s="48">
        <v>3.5000000000000001E-3</v>
      </c>
      <c r="E23" s="20">
        <f>+(C23-C$7)/C$8</f>
        <v>1048.0700701932421</v>
      </c>
      <c r="F23" s="20">
        <f>ROUND(2*E23,0)/2</f>
        <v>1048</v>
      </c>
      <c r="G23" s="20">
        <f>+C23-(C$7+F23*C$8)</f>
        <v>5.4663999995682389E-2</v>
      </c>
      <c r="K23" s="20">
        <f>+G23</f>
        <v>5.4663999995682389E-2</v>
      </c>
      <c r="O23" s="20">
        <f ca="1">+C$11+C$12*$F23</f>
        <v>5.6698348302369042E-2</v>
      </c>
      <c r="Q23" s="26">
        <f>+C23-15018.5</f>
        <v>44077.072699999997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V26">
    <sortCondition ref="C21:C26"/>
  </sortState>
  <phoneticPr fontId="6" type="noConversion"/>
  <hyperlinks>
    <hyperlink ref="D2" r:id="rId1" display="https://vsx.aavso.org/index.php?view=detail.top&amp;oid=1563254" xr:uid="{23D9142F-C953-4D20-849C-A2B9B56A5B54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2025-06-19T06:15:51Z</dcterms:modified>
</cp:coreProperties>
</file>