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EE047CF-23EF-49EA-8190-1C0EE9A4FF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C17" i="1"/>
  <c r="Q22" i="1"/>
  <c r="Q23" i="1"/>
  <c r="Q24" i="1"/>
  <c r="Q25" i="1"/>
  <c r="Q26" i="1"/>
  <c r="Q27" i="1"/>
  <c r="C7" i="1"/>
  <c r="E23" i="1"/>
  <c r="F23" i="1"/>
  <c r="G23" i="1"/>
  <c r="I23" i="1"/>
  <c r="C8" i="1"/>
  <c r="E21" i="1"/>
  <c r="F21" i="1"/>
  <c r="G21" i="1"/>
  <c r="H21" i="1"/>
  <c r="Q21" i="1"/>
  <c r="E25" i="1"/>
  <c r="F25" i="1"/>
  <c r="G22" i="1"/>
  <c r="E22" i="1"/>
  <c r="F22" i="1"/>
  <c r="E27" i="1"/>
  <c r="F27" i="1"/>
  <c r="G27" i="1"/>
  <c r="I27" i="1"/>
  <c r="E24" i="1"/>
  <c r="F24" i="1"/>
  <c r="G24" i="1"/>
  <c r="I24" i="1"/>
  <c r="E26" i="1"/>
  <c r="F26" i="1"/>
  <c r="G26" i="1"/>
  <c r="I26" i="1"/>
  <c r="G25" i="1"/>
  <c r="I25" i="1"/>
  <c r="I22" i="1"/>
  <c r="C12" i="1"/>
  <c r="C16" i="1" l="1"/>
  <c r="D18" i="1" s="1"/>
  <c r="C11" i="1"/>
  <c r="O27" i="1" l="1"/>
  <c r="O25" i="1"/>
  <c r="O24" i="1"/>
  <c r="O23" i="1"/>
  <c r="O22" i="1"/>
  <c r="O26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<sst xmlns="http://schemas.openxmlformats.org/spreadsheetml/2006/main" count="59" uniqueCount="47">
  <si>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</si>
  <si>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</si>
  <si>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</si>
  <si>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</si>
  <si>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</si>
  <si>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</si>
  <si>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</si>
  <si>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</si>
  <si>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</si>
  <si>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</si>
  <si>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</si>
  <si>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</si>
  <si>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</si>
  <si>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</si>
  <si>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</si>
  <si>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</si>
  <si>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</si>
  <si>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</si>
  <si>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</si>
  <si>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</si>
  <si>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</si>
  <si>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</si>
  <si>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</si>
  <si>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</si>
  <si>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</si>
  <si>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</si>
  <si>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</si>
  <si>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</si>
  <si>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</si>
  <si>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</si>
  <si>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</si>
  <si>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</si>
  <si>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EA</t>
  </si>
  <si>
    <t>MQ Cen / GSC 08973-01137</t>
  </si>
  <si>
    <t>IBVS 5507</t>
  </si>
  <si>
    <t>II</t>
  </si>
  <si>
    <t>I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</si>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</sst>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MQ Cen - O-C Diagr.</a:t>
            </a:r>
          </a:p>
        </c:rich>
      </c:tx>
      <c:layout>
        <c:manualLayout>
          <c:xMode val="edge"/>
          <c:yMode val="edge"/>
          <c:x val="0.3747984006038017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206791611021755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12-4BE9-B03E-810AE1B5D7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0.22908900010952493</c:v>
                </c:pt>
                <c:pt idx="2">
                  <c:v>0.23782200018467847</c:v>
                </c:pt>
                <c:pt idx="3">
                  <c:v>0.23523299988301005</c:v>
                </c:pt>
                <c:pt idx="4">
                  <c:v>0.23206600014964351</c:v>
                </c:pt>
                <c:pt idx="5">
                  <c:v>0.24131299987493549</c:v>
                </c:pt>
                <c:pt idx="6">
                  <c:v>0.23234600022260565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12-4BE9-B03E-810AE1B5D7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12-4BE9-B03E-810AE1B5D7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12-4BE9-B03E-810AE1B5D7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12-4BE9-B03E-810AE1B5D7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12-4BE9-B03E-810AE1B5D7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4.0000000000000001E-3</c:v>
                  </c:pt>
                  <c:pt idx="3">
                    <c:v>6.3E-3</c:v>
                  </c:pt>
                  <c:pt idx="4">
                    <c:v>1.6999999999999999E-3</c:v>
                  </c:pt>
                  <c:pt idx="5">
                    <c:v>4.1000000000000003E-3</c:v>
                  </c:pt>
                  <c:pt idx="6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12-4BE9-B03E-810AE1B5D7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5816.5</c:v>
                </c:pt>
                <c:pt idx="2">
                  <c:v>5817</c:v>
                </c:pt>
                <c:pt idx="3">
                  <c:v>6000.5</c:v>
                </c:pt>
                <c:pt idx="4">
                  <c:v>6001</c:v>
                </c:pt>
                <c:pt idx="5">
                  <c:v>6080.5</c:v>
                </c:pt>
                <c:pt idx="6">
                  <c:v>6081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3.5057253231873808E-4</c:v>
                </c:pt>
                <c:pt idx="1">
                  <c:v>0.2287135774358397</c:v>
                </c:pt>
                <c:pt idx="2">
                  <c:v>0.22873320805604974</c:v>
                </c:pt>
                <c:pt idx="3">
                  <c:v>0.23593764567313841</c:v>
                </c:pt>
                <c:pt idx="4">
                  <c:v>0.23595727629334845</c:v>
                </c:pt>
                <c:pt idx="5">
                  <c:v>0.23907854490674652</c:v>
                </c:pt>
                <c:pt idx="6">
                  <c:v>0.23909817552695659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12-4BE9-B03E-810AE1B5D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230624"/>
        <c:axId val="1"/>
      </c:scatterChart>
      <c:valAx>
        <c:axId val="63923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230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28575</xdr:rowOff>
    </xdr:from>
    <xdr:to>
      <xdr:col>17</xdr:col>
      <xdr:colOff>142875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178CE6-C884-2A58-9485-F6EAF68CB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t="s">
        <v>24</v>
      </c>
      <c r="B2" t="s">
        <v>32</v>
      </c>
      <c r="C2" s="3" t="s">
        <v>30</v>
      </c>
      <c r="D2" s="3" t="s">
        <v>30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29113.386999999999</v>
      </c>
      <c r="D4" s="9">
        <v>3.6869339999999999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29113.386999999999</v>
      </c>
    </row>
    <row r="8" spans="1:7" x14ac:dyDescent="0.2">
      <c r="A8" t="s">
        <v>3</v>
      </c>
      <c r="C8">
        <f>+D4</f>
        <v>3.6869339999999999</v>
      </c>
    </row>
    <row r="9" spans="1:7" x14ac:dyDescent="0.2">
      <c r="A9" s="13" t="s">
        <v>37</v>
      </c>
      <c r="B9" s="14"/>
      <c r="C9" s="15">
        <v>-9.5</v>
      </c>
      <c r="D9" s="14" t="s">
        <v>38</v>
      </c>
      <c r="E9" s="14"/>
    </row>
    <row r="10" spans="1:7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7" x14ac:dyDescent="0.2">
      <c r="A11" s="14" t="s">
        <v>16</v>
      </c>
      <c r="B11" s="14"/>
      <c r="C11" s="16">
        <f ca="1">INTERCEPT(INDIRECT($G$11):G992,INDIRECT($F$11):F992)</f>
        <v>3.5057253231873808E-4</v>
      </c>
      <c r="D11" s="3"/>
      <c r="E11" s="14"/>
      <c r="F11" s="17" t="str">
        <f>"F"&amp;E19</f>
        <v>F21</v>
      </c>
      <c r="G11" s="18" t="str">
        <f>"G"&amp;E19</f>
        <v>G21</v>
      </c>
    </row>
    <row r="12" spans="1:7" x14ac:dyDescent="0.2">
      <c r="A12" s="14" t="s">
        <v>17</v>
      </c>
      <c r="B12" s="14"/>
      <c r="C12" s="16">
        <f ca="1">SLOPE(INDIRECT($G$11):G992,INDIRECT($F$11):F992)</f>
        <v>3.9261240420101602E-5</v>
      </c>
      <c r="D12" s="3"/>
      <c r="E12" s="14"/>
    </row>
    <row r="13" spans="1:7" x14ac:dyDescent="0.2">
      <c r="A13" s="14" t="s">
        <v>19</v>
      </c>
      <c r="B13" s="14"/>
      <c r="C13" s="3" t="s">
        <v>14</v>
      </c>
      <c r="D13" s="19" t="s">
        <v>39</v>
      </c>
      <c r="E13" s="15">
        <v>1</v>
      </c>
    </row>
    <row r="14" spans="1:7" x14ac:dyDescent="0.2">
      <c r="A14" s="14"/>
      <c r="B14" s="14"/>
      <c r="C14" s="14"/>
      <c r="D14" s="19" t="s">
        <v>40</v>
      </c>
      <c r="E14" s="20">
        <f ca="1">NOW()+15018.5+$C$9/24</f>
        <v>60331.779696643513</v>
      </c>
    </row>
    <row r="15" spans="1:7" x14ac:dyDescent="0.2">
      <c r="A15" s="21" t="s">
        <v>18</v>
      </c>
      <c r="B15" s="14"/>
      <c r="C15" s="22">
        <f ca="1">(C7+C11)+(C8+C12)*INT(MAX(F21:F3533))</f>
        <v>51533.871752175524</v>
      </c>
      <c r="D15" s="19" t="s">
        <v>41</v>
      </c>
      <c r="E15" s="20">
        <f ca="1">ROUND(2*(E14-$C$7)/$C$8,0)/2+E13</f>
        <v>8468.5</v>
      </c>
    </row>
    <row r="16" spans="1:7" x14ac:dyDescent="0.2">
      <c r="A16" s="23" t="s">
        <v>4</v>
      </c>
      <c r="B16" s="14"/>
      <c r="C16" s="24">
        <f ca="1">+C8+C12</f>
        <v>3.68697326124042</v>
      </c>
      <c r="D16" s="19" t="s">
        <v>42</v>
      </c>
      <c r="E16" s="18">
        <f ca="1">ROUND(2*(E14-$C$15)/$C$16,0)/2+E13</f>
        <v>2387</v>
      </c>
    </row>
    <row r="17" spans="1:17" ht="13.5" thickBot="1" x14ac:dyDescent="0.25">
      <c r="A17" s="19" t="s">
        <v>31</v>
      </c>
      <c r="B17" s="14"/>
      <c r="C17" s="14">
        <f>COUNT(C21:C2191)</f>
        <v>7</v>
      </c>
      <c r="D17" s="19" t="s">
        <v>43</v>
      </c>
      <c r="E17" s="25">
        <f ca="1">+$C$15+$C$16*E16-15018.5-$C$9/24</f>
        <v>45316.572760089744</v>
      </c>
    </row>
    <row r="18" spans="1:17" ht="14.25" thickTop="1" thickBot="1" x14ac:dyDescent="0.25">
      <c r="A18" s="23" t="s">
        <v>5</v>
      </c>
      <c r="B18" s="14"/>
      <c r="C18" s="26">
        <f ca="1">+C15</f>
        <v>51533.871752175524</v>
      </c>
      <c r="D18" s="27">
        <f ca="1">+C16</f>
        <v>3.68697326124042</v>
      </c>
      <c r="E18" s="28" t="s">
        <v>44</v>
      </c>
    </row>
    <row r="19" spans="1:17" ht="13.5" thickTop="1" x14ac:dyDescent="0.2">
      <c r="A19" s="29" t="s">
        <v>45</v>
      </c>
      <c r="E19" s="30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>
        <v>29113.386999999999</v>
      </c>
      <c r="D21" s="3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3.5057253231873808E-4</v>
      </c>
      <c r="Q21" s="2">
        <f>+C21-15018.5</f>
        <v>14094.886999999999</v>
      </c>
    </row>
    <row r="22" spans="1:17" x14ac:dyDescent="0.2">
      <c r="A22" s="10" t="s">
        <v>34</v>
      </c>
      <c r="B22" s="11" t="s">
        <v>35</v>
      </c>
      <c r="C22" s="10">
        <v>50558.667700000107</v>
      </c>
      <c r="D22" s="12">
        <v>3.0000000000000001E-3</v>
      </c>
      <c r="E22">
        <f t="shared" ref="E22:E27" si="0">+(C22-C$7)/C$8</f>
        <v>5816.5621353677907</v>
      </c>
      <c r="F22">
        <f t="shared" ref="F22:F27" si="1">ROUND(2*E22,0)/2</f>
        <v>5816.5</v>
      </c>
      <c r="G22">
        <f t="shared" ref="G22:G27" si="2">+C22-(C$7+F22*C$8)</f>
        <v>0.22908900010952493</v>
      </c>
      <c r="I22">
        <f t="shared" ref="I22:I27" si="3">+G22</f>
        <v>0.22908900010952493</v>
      </c>
      <c r="O22">
        <f t="shared" ref="O22:O27" ca="1" si="4">+C$11+C$12*$F22</f>
        <v>0.2287135774358397</v>
      </c>
      <c r="Q22" s="2">
        <f t="shared" ref="Q22:Q27" si="5">+C22-15018.5</f>
        <v>35540.167700000107</v>
      </c>
    </row>
    <row r="23" spans="1:17" x14ac:dyDescent="0.2">
      <c r="A23" s="10" t="s">
        <v>34</v>
      </c>
      <c r="B23" s="11" t="s">
        <v>36</v>
      </c>
      <c r="C23" s="10">
        <v>50560.519900000188</v>
      </c>
      <c r="D23" s="12">
        <v>4.0000000000000001E-3</v>
      </c>
      <c r="E23">
        <f t="shared" si="0"/>
        <v>5817.0645040025638</v>
      </c>
      <c r="F23">
        <f t="shared" si="1"/>
        <v>5817</v>
      </c>
      <c r="G23">
        <f t="shared" si="2"/>
        <v>0.23782200018467847</v>
      </c>
      <c r="I23">
        <f t="shared" si="3"/>
        <v>0.23782200018467847</v>
      </c>
      <c r="O23">
        <f t="shared" ca="1" si="4"/>
        <v>0.22873320805604974</v>
      </c>
      <c r="Q23" s="2">
        <f t="shared" si="5"/>
        <v>35542.019900000188</v>
      </c>
    </row>
    <row r="24" spans="1:17" x14ac:dyDescent="0.2">
      <c r="A24" s="10" t="s">
        <v>34</v>
      </c>
      <c r="B24" s="11" t="s">
        <v>35</v>
      </c>
      <c r="C24" s="10">
        <v>51237.069699999876</v>
      </c>
      <c r="D24" s="12">
        <v>6.3E-3</v>
      </c>
      <c r="E24">
        <f t="shared" si="0"/>
        <v>6000.5638017930014</v>
      </c>
      <c r="F24">
        <f t="shared" si="1"/>
        <v>6000.5</v>
      </c>
      <c r="G24">
        <f t="shared" si="2"/>
        <v>0.23523299988301005</v>
      </c>
      <c r="I24">
        <f t="shared" si="3"/>
        <v>0.23523299988301005</v>
      </c>
      <c r="O24">
        <f t="shared" ca="1" si="4"/>
        <v>0.23593764567313841</v>
      </c>
      <c r="Q24" s="2">
        <f t="shared" si="5"/>
        <v>36218.569699999876</v>
      </c>
    </row>
    <row r="25" spans="1:17" x14ac:dyDescent="0.2">
      <c r="A25" s="10" t="s">
        <v>34</v>
      </c>
      <c r="B25" s="11" t="s">
        <v>36</v>
      </c>
      <c r="C25" s="10">
        <v>51238.910000000149</v>
      </c>
      <c r="D25" s="12">
        <v>1.6999999999999999E-3</v>
      </c>
      <c r="E25">
        <f t="shared" si="0"/>
        <v>6001.0629428137718</v>
      </c>
      <c r="F25">
        <f t="shared" si="1"/>
        <v>6001</v>
      </c>
      <c r="G25">
        <f t="shared" si="2"/>
        <v>0.23206600014964351</v>
      </c>
      <c r="I25">
        <f t="shared" si="3"/>
        <v>0.23206600014964351</v>
      </c>
      <c r="O25">
        <f t="shared" ca="1" si="4"/>
        <v>0.23595727629334845</v>
      </c>
      <c r="Q25" s="2">
        <f t="shared" si="5"/>
        <v>36220.410000000149</v>
      </c>
    </row>
    <row r="26" spans="1:17" x14ac:dyDescent="0.2">
      <c r="A26" s="10" t="s">
        <v>34</v>
      </c>
      <c r="B26" s="11" t="s">
        <v>35</v>
      </c>
      <c r="C26" s="10">
        <v>51532.030499999877</v>
      </c>
      <c r="D26" s="12">
        <v>4.1000000000000003E-3</v>
      </c>
      <c r="E26">
        <f t="shared" si="0"/>
        <v>6080.565450859679</v>
      </c>
      <c r="F26">
        <f t="shared" si="1"/>
        <v>6080.5</v>
      </c>
      <c r="G26">
        <f t="shared" si="2"/>
        <v>0.24131299987493549</v>
      </c>
      <c r="I26">
        <f t="shared" si="3"/>
        <v>0.24131299987493549</v>
      </c>
      <c r="O26">
        <f t="shared" ca="1" si="4"/>
        <v>0.23907854490674652</v>
      </c>
      <c r="Q26" s="2">
        <f t="shared" si="5"/>
        <v>36513.530499999877</v>
      </c>
    </row>
    <row r="27" spans="1:17" x14ac:dyDescent="0.2">
      <c r="A27" s="10" t="s">
        <v>34</v>
      </c>
      <c r="B27" s="11" t="s">
        <v>36</v>
      </c>
      <c r="C27" s="10">
        <v>51533.865000000224</v>
      </c>
      <c r="D27" s="12">
        <v>5.1999999999999998E-3</v>
      </c>
      <c r="E27">
        <f t="shared" si="0"/>
        <v>6081.0630187576517</v>
      </c>
      <c r="F27">
        <f t="shared" si="1"/>
        <v>6081</v>
      </c>
      <c r="G27">
        <f t="shared" si="2"/>
        <v>0.23234600022260565</v>
      </c>
      <c r="I27">
        <f t="shared" si="3"/>
        <v>0.23234600022260565</v>
      </c>
      <c r="O27">
        <f t="shared" ca="1" si="4"/>
        <v>0.23909817552695659</v>
      </c>
      <c r="Q27" s="2">
        <f t="shared" si="5"/>
        <v>36515.365000000224</v>
      </c>
    </row>
    <row r="28" spans="1:17" x14ac:dyDescent="0.2">
      <c r="A28" s="31"/>
      <c r="B28" s="32"/>
      <c r="C28" s="31"/>
      <c r="D28" s="31"/>
      <c r="Q28" s="2"/>
    </row>
    <row r="29" spans="1:17" x14ac:dyDescent="0.2">
      <c r="A29" s="31"/>
      <c r="B29" s="32"/>
      <c r="C29" s="31"/>
      <c r="D29" s="31"/>
      <c r="Q29" s="2"/>
    </row>
    <row r="30" spans="1:17" x14ac:dyDescent="0.2">
      <c r="A30" s="31"/>
      <c r="B30" s="32"/>
      <c r="C30" s="31"/>
      <c r="D30" s="31"/>
      <c r="Q30" s="2"/>
    </row>
    <row r="31" spans="1:17" x14ac:dyDescent="0.2">
      <c r="A31" s="31"/>
      <c r="B31" s="32"/>
      <c r="C31" s="31"/>
      <c r="D31" s="31"/>
      <c r="Q31" s="2"/>
    </row>
    <row r="32" spans="1:17" x14ac:dyDescent="0.2">
      <c r="A32" s="31"/>
      <c r="B32" s="32"/>
      <c r="C32" s="31"/>
      <c r="D32" s="31"/>
      <c r="Q32" s="2"/>
    </row>
    <row r="33" spans="1:17" x14ac:dyDescent="0.2">
      <c r="A33" s="31"/>
      <c r="B33" s="32"/>
      <c r="C33" s="31"/>
      <c r="D33" s="31"/>
      <c r="Q33" s="2"/>
    </row>
    <row r="34" spans="1:17" x14ac:dyDescent="0.2">
      <c r="D34" s="3"/>
    </row>
    <row r="35" spans="1:17" x14ac:dyDescent="0.2">
      <c r="D35" s="3"/>
    </row>
    <row r="36" spans="1:17" x14ac:dyDescent="0.2">
      <c r="D36" s="3"/>
    </row>
    <row r="37" spans="1:17" x14ac:dyDescent="0.2">
      <c r="D37" s="3"/>
    </row>
    <row r="38" spans="1:17" x14ac:dyDescent="0.2">
      <c r="D38" s="3"/>
    </row>
    <row r="39" spans="1:17" x14ac:dyDescent="0.2">
      <c r="D39" s="3"/>
    </row>
    <row r="40" spans="1:17" x14ac:dyDescent="0.2">
      <c r="D40" s="3"/>
    </row>
    <row r="41" spans="1:17" x14ac:dyDescent="0.2">
      <c r="D41" s="3"/>
    </row>
    <row r="42" spans="1:17" x14ac:dyDescent="0.2">
      <c r="D42" s="3"/>
    </row>
    <row r="43" spans="1:17" x14ac:dyDescent="0.2">
      <c r="D43" s="3"/>
    </row>
    <row r="44" spans="1:17" x14ac:dyDescent="0.2">
      <c r="D44" s="3"/>
    </row>
    <row r="45" spans="1:17" x14ac:dyDescent="0.2">
      <c r="D45" s="3"/>
    </row>
    <row r="46" spans="1:17" x14ac:dyDescent="0.2">
      <c r="D46" s="3"/>
    </row>
    <row r="47" spans="1:17" x14ac:dyDescent="0.2">
      <c r="D47" s="3"/>
    </row>
    <row r="48" spans="1:17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  <row r="52" spans="4:4" x14ac:dyDescent="0.2">
      <c r="D52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2024-01-22T05:42:45Z</dcterms:modified>
</cp:coreProperties>
</file>