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D0929D-1FA8-4249-90EC-E02FE0D26E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C7" i="1"/>
  <c r="E22" i="1"/>
  <c r="F22" i="1"/>
  <c r="G22" i="1"/>
  <c r="H22" i="1"/>
  <c r="Q21" i="1"/>
  <c r="Q23" i="1"/>
  <c r="C8" i="1"/>
  <c r="Q22" i="1"/>
  <c r="E21" i="1"/>
  <c r="F21" i="1"/>
  <c r="G21" i="1"/>
  <c r="J21" i="1"/>
  <c r="E23" i="1"/>
  <c r="F23" i="1"/>
  <c r="G23" i="1"/>
  <c r="I23" i="1"/>
  <c r="C12" i="1"/>
  <c r="C16" i="1" l="1"/>
  <c r="D18" i="1" s="1"/>
  <c r="C11" i="1"/>
  <c r="O22" i="1" l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<sst xmlns="http://schemas.openxmlformats.org/spreadsheetml/2006/main" count="48" uniqueCount="47">
  <si>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</si>
  <si>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</si>
  <si>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</si>
  <si>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</si>
  <si>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</si>
  <si>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</si>
  <si>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</si>
  <si>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</si>
  <si>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</si>
  <si>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</si>
  <si>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</si>
  <si>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</si>
  <si>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</si>
  <si>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</si>
  <si>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</si>
  <si>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</si>
  <si>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</si>
  <si>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</si>
  <si>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</si>
  <si>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</si>
  <si>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</si>
  <si>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</si>
  <si>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</si>
  <si>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</si>
  <si>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</si>
  <si>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</si>
  <si>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</si>
  <si>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</si>
  <si>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</si>
  <si>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</si>
  <si>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</si>
  <si>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</si>
  <si>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</si>
  <si>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</si>
  <si>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</si>
  <si>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</si>
  <si>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</si>
  <si>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</si>
  <si>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</si>
  <si>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</si>
  <si>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V0379 Cen / GSC 8674-2716               </t>
  </si>
  <si>
    <t xml:space="preserve">EA/SD     </t>
  </si>
  <si>
    <t>IBVS 5809</t>
  </si>
  <si>
    <t>Mallama 1981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</si>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</sst>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V0379 Cen - O-C Diagr.</a:t>
            </a:r>
          </a:p>
        </c:rich>
      </c:tx>
      <c:layout>
        <c:manualLayout>
          <c:xMode val="edge"/>
          <c:yMode val="edge"/>
          <c:x val="0.376942355889724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0.27353440000297269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BC-4344-B683-A4A3034C71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0.28648559999419376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BC-4344-B683-A4A3034C71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BC-4344-B683-A4A3034C71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BC-4344-B683-A4A3034C71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BC-4344-B683-A4A3034C71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BC-4344-B683-A4A3034C71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6.0000000000000006E-4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BC-4344-B683-A4A3034C71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4303</c:v>
                </c:pt>
                <c:pt idx="2">
                  <c:v>5097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0.20334672549135521</c:v>
                </c:pt>
                <c:pt idx="1">
                  <c:v>0.27353440000297269</c:v>
                </c:pt>
                <c:pt idx="2">
                  <c:v>0.28648559999419376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BC-4344-B683-A4A3034C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79448"/>
        <c:axId val="1"/>
      </c:scatterChart>
      <c:valAx>
        <c:axId val="784379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79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676691729323308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628650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48CA66-8DBE-C7A3-4EA0-C04D22EDA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34" sqref="E3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22</v>
      </c>
      <c r="B2" s="33" t="s">
        <v>41</v>
      </c>
      <c r="C2" s="3"/>
      <c r="D2" s="3"/>
    </row>
    <row r="3" spans="1:7" ht="13.5" thickBot="1"/>
    <row r="4" spans="1:7" ht="14.25" thickTop="1" thickBot="1">
      <c r="A4" s="5" t="s">
        <v>39</v>
      </c>
      <c r="C4" s="8">
        <v>44434.269050000003</v>
      </c>
      <c r="D4" s="9">
        <v>1.8746852000000001</v>
      </c>
    </row>
    <row r="5" spans="1:7" ht="13.5" thickTop="1">
      <c r="D5" s="30" t="s">
        <v>37</v>
      </c>
    </row>
    <row r="6" spans="1:7">
      <c r="A6" s="5" t="s">
        <v>0</v>
      </c>
    </row>
    <row r="7" spans="1:7">
      <c r="A7" t="s">
        <v>1</v>
      </c>
      <c r="C7">
        <f>C4</f>
        <v>44434.269050000003</v>
      </c>
    </row>
    <row r="8" spans="1:7">
      <c r="A8" t="s">
        <v>2</v>
      </c>
      <c r="C8">
        <f>D4</f>
        <v>1.8746852000000001</v>
      </c>
      <c r="D8" s="29"/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18</v>
      </c>
      <c r="D10" s="4" t="s">
        <v>19</v>
      </c>
      <c r="E10" s="12"/>
    </row>
    <row r="11" spans="1:7">
      <c r="A11" s="12" t="s">
        <v>14</v>
      </c>
      <c r="B11" s="12"/>
      <c r="C11" s="24">
        <f ca="1">INTERCEPT(INDIRECT($G$11):G992,INDIRECT($F$11):F992)</f>
        <v>0.20334672549135521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15</v>
      </c>
      <c r="B12" s="12"/>
      <c r="C12" s="24">
        <f ca="1">SLOPE(INDIRECT($G$11):G992,INDIRECT($F$11):F992)</f>
        <v>1.6311335001537876E-5</v>
      </c>
      <c r="D12" s="3"/>
      <c r="E12" s="12"/>
    </row>
    <row r="13" spans="1:7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7">
      <c r="A14" s="12"/>
      <c r="B14" s="12"/>
      <c r="C14" s="12"/>
      <c r="D14" s="16" t="s">
        <v>31</v>
      </c>
      <c r="E14" s="17">
        <f ca="1">NOW()+15018.5+$C$9/24</f>
        <v>60331.793599999997</v>
      </c>
    </row>
    <row r="15" spans="1:7">
      <c r="A15" s="14" t="s">
        <v>16</v>
      </c>
      <c r="B15" s="12"/>
      <c r="C15" s="15">
        <f ca="1">(C7+C11)+(C8+C12)*INT(MAX(F21:F3533))</f>
        <v>53989.825999999994</v>
      </c>
      <c r="D15" s="16" t="s">
        <v>45</v>
      </c>
      <c r="E15" s="17">
        <f ca="1">ROUND(2*(E14-$C$7)/$C$8,0)/2+E13</f>
        <v>8481</v>
      </c>
    </row>
    <row r="16" spans="1:7">
      <c r="A16" s="18" t="s">
        <v>3</v>
      </c>
      <c r="B16" s="12"/>
      <c r="C16" s="19">
        <f ca="1">+C8+C12</f>
        <v>1.8747015113350016</v>
      </c>
      <c r="D16" s="16" t="s">
        <v>32</v>
      </c>
      <c r="E16" s="26">
        <f ca="1">ROUND(2*(E14-$C$15)/$C$16,0)/2+E13</f>
        <v>3384</v>
      </c>
    </row>
    <row r="17" spans="1:17" ht="13.5" thickBot="1">
      <c r="A17" s="16" t="s">
        <v>28</v>
      </c>
      <c r="B17" s="12"/>
      <c r="C17" s="12">
        <f>COUNT(C21:C2191)</f>
        <v>3</v>
      </c>
      <c r="D17" s="16" t="s">
        <v>33</v>
      </c>
      <c r="E17" s="20">
        <f ca="1">+$C$15+$C$16*E16-15018.5-$C$9/24</f>
        <v>45315.711747690977</v>
      </c>
    </row>
    <row r="18" spans="1:17" ht="14.25" thickTop="1" thickBot="1">
      <c r="A18" s="18" t="s">
        <v>4</v>
      </c>
      <c r="B18" s="12"/>
      <c r="C18" s="21">
        <f ca="1">+C15</f>
        <v>53989.825999999994</v>
      </c>
      <c r="D18" s="22">
        <f ca="1">+C16</f>
        <v>1.8747015113350016</v>
      </c>
      <c r="E18" s="23" t="s">
        <v>34</v>
      </c>
    </row>
    <row r="19" spans="1:17" ht="13.5" thickTop="1">
      <c r="A19" s="27" t="s">
        <v>35</v>
      </c>
      <c r="E19" s="28">
        <v>22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46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>
      <c r="A21" s="34" t="s">
        <v>43</v>
      </c>
      <c r="B21" s="35"/>
      <c r="C21" s="36">
        <v>44434.269050000003</v>
      </c>
      <c r="D21" s="36">
        <v>6.0000000000000006E-4</v>
      </c>
      <c r="E21" s="37">
        <f>+(C21-C$7)/C$8</f>
        <v>0</v>
      </c>
      <c r="F21" s="37">
        <f>ROUND(2*E21,0)/2</f>
        <v>0</v>
      </c>
      <c r="G21" s="37">
        <f>+C21-(C$7+F21*C$8)</f>
        <v>0</v>
      </c>
      <c r="J21">
        <f>+G21</f>
        <v>0</v>
      </c>
      <c r="O21">
        <f ca="1">+C$11+C$12*$F21</f>
        <v>0.20334672549135521</v>
      </c>
      <c r="Q21" s="2">
        <f>+C21-15018.5</f>
        <v>29415.769050000003</v>
      </c>
    </row>
    <row r="22" spans="1:17">
      <c r="A22" s="32" t="s">
        <v>38</v>
      </c>
      <c r="B22" s="31" t="s">
        <v>36</v>
      </c>
      <c r="C22" s="32">
        <v>52501.313000000002</v>
      </c>
      <c r="D22" s="32"/>
      <c r="E22" s="37">
        <f>+(C22-C$7)/C$8</f>
        <v>4303.1459095105665</v>
      </c>
      <c r="F22" s="37">
        <f>ROUND(2*E22,0)/2</f>
        <v>4303</v>
      </c>
      <c r="G22" s="37">
        <f>+C22-(C$7+F22*C$8)</f>
        <v>0.27353440000297269</v>
      </c>
      <c r="H22">
        <f>+G22</f>
        <v>0.27353440000297269</v>
      </c>
      <c r="O22">
        <f ca="1">+C$11+C$12*$F22</f>
        <v>0.27353440000297269</v>
      </c>
      <c r="Q22" s="2">
        <f>+C22-15018.5</f>
        <v>37482.813000000002</v>
      </c>
    </row>
    <row r="23" spans="1:17">
      <c r="A23" s="39" t="s">
        <v>42</v>
      </c>
      <c r="B23" s="38"/>
      <c r="C23" s="39">
        <v>53989.826000000001</v>
      </c>
      <c r="D23" s="39">
        <v>1E-3</v>
      </c>
      <c r="E23" s="37">
        <f>+(C23-C$7)/C$8</f>
        <v>5097.1528179771185</v>
      </c>
      <c r="F23" s="37">
        <f>ROUND(2*E23,0)/2</f>
        <v>5097</v>
      </c>
      <c r="G23" s="37">
        <f>+C23-(C$7+F23*C$8)</f>
        <v>0.28648559999419376</v>
      </c>
      <c r="I23">
        <f>+G23</f>
        <v>0.28648559999419376</v>
      </c>
      <c r="O23">
        <f ca="1">+C$11+C$12*$F23</f>
        <v>0.28648559999419376</v>
      </c>
      <c r="Q23" s="2">
        <f>+C23-15018.5</f>
        <v>38971.326000000001</v>
      </c>
    </row>
    <row r="24" spans="1:17">
      <c r="A24" s="37"/>
      <c r="B24" s="37"/>
      <c r="C24" s="32"/>
      <c r="D24" s="32"/>
      <c r="E24" s="37"/>
      <c r="F24" s="37"/>
      <c r="G24" s="37"/>
    </row>
    <row r="25" spans="1:17">
      <c r="A25" s="37"/>
      <c r="B25" s="37"/>
      <c r="C25" s="32"/>
      <c r="D25" s="32"/>
      <c r="E25" s="37"/>
      <c r="F25" s="37"/>
      <c r="G25" s="37"/>
    </row>
    <row r="26" spans="1:17">
      <c r="C26" s="10"/>
      <c r="D26" s="10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2024-01-22T06:02:47Z</dcterms:modified>
</cp:coreProperties>
</file>