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E461625-06DD-4F64-9C73-34B2D82AB6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G11" i="1"/>
  <c r="C7" i="1"/>
  <c r="C8" i="1"/>
  <c r="E21" i="1"/>
  <c r="F21" i="1"/>
  <c r="G21" i="1"/>
  <c r="H21" i="1"/>
  <c r="E15" i="1"/>
  <c r="C17" i="1"/>
  <c r="Q21" i="1"/>
  <c r="E22" i="1"/>
  <c r="F22" i="1"/>
  <c r="G22" i="1"/>
  <c r="I22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<sst xmlns="http://schemas.openxmlformats.org/spreadsheetml/2006/main" count="48" uniqueCount="45">
  <si>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</si>
  <si>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</si>
  <si>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</si>
  <si>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</si>
  <si>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</si>
  <si>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</si>
  <si>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</si>
  <si>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</si>
  <si>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</si>
  <si>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</si>
  <si>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</si>
  <si>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</si>
  <si>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</si>
  <si>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</si>
  <si>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</si>
  <si>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</si>
  <si>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</si>
  <si>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</si>
  <si>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</si>
  <si>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</si>
  <si>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</si>
  <si>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</si>
  <si>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</si>
  <si>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</si>
  <si>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</si>
  <si>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</si>
  <si>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</si>
  <si>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</si>
  <si>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</si>
  <si>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</si>
  <si>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</si>
  <si>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</si>
  <si>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</si>
  <si>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</si>
  <si>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</si>
  <si>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</si>
  <si>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</si>
  <si>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</si>
  <si>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V0380 Cen / G7503-0171               </t>
  </si>
  <si>
    <t xml:space="preserve">EA        </t>
  </si>
  <si>
    <t>Cen_V0380.xls</t>
  </si>
  <si>
    <t>IBVS 5809</t>
  </si>
  <si>
    <t>GCVS</t>
  </si>
  <si>
    <t>CCD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</si>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</sst>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/>
    <xf numFmtId="14" fontId="14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Cen - O-C Diagr.</a:t>
            </a:r>
          </a:p>
        </c:rich>
      </c:tx>
      <c:layout>
        <c:manualLayout>
          <c:xMode val="edge"/>
          <c:yMode val="edge"/>
          <c:x val="0.376942355889724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EE-4182-ADF3-E4DBBD7EDB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0.26636780000262661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EE-4182-ADF3-E4DBBD7EDB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EE-4182-ADF3-E4DBBD7EDB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EE-4182-ADF3-E4DBBD7EDB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EE-4182-ADF3-E4DBBD7EDB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EE-4182-ADF3-E4DBBD7EDB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EE-4182-ADF3-E4DBBD7EDB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0.26636780000262661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EE-4182-ADF3-E4DBBD7ED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67568"/>
        <c:axId val="1"/>
      </c:scatterChart>
      <c:valAx>
        <c:axId val="78436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6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61EB52-7556-075E-FB2B-4918A451B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27807.600999999999</v>
      </c>
      <c r="G1">
        <v>1.0872172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27807.600999999999</v>
      </c>
      <c r="D4" s="9">
        <v>1.0872172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27807.600999999999</v>
      </c>
    </row>
    <row r="8" spans="1:9" x14ac:dyDescent="0.2">
      <c r="A8" t="s">
        <v>3</v>
      </c>
      <c r="C8">
        <f>+D4</f>
        <v>1.0872172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17</v>
      </c>
      <c r="B12" s="12"/>
      <c r="C12" s="24">
        <f ca="1">SLOPE(INDIRECT($G$11):G992,INDIRECT($F$11):F992)</f>
        <v>1.1328292257750934E-5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18</v>
      </c>
      <c r="B15" s="12"/>
      <c r="C15" s="15">
        <f ca="1">(C7+C11)+(C8+C12)*INT(MAX(F21:F3533))</f>
        <v>53371.605385735857</v>
      </c>
      <c r="D15" s="16" t="s">
        <v>33</v>
      </c>
      <c r="E15" s="17">
        <f ca="1">TODAY()+15018.5-B9/24</f>
        <v>60331.5</v>
      </c>
    </row>
    <row r="16" spans="1:9" x14ac:dyDescent="0.2">
      <c r="A16" s="18" t="s">
        <v>4</v>
      </c>
      <c r="B16" s="12"/>
      <c r="C16" s="19">
        <f ca="1">+C8+C12</f>
        <v>1.0872285282922578</v>
      </c>
      <c r="D16" s="16" t="s">
        <v>34</v>
      </c>
      <c r="E16" s="17">
        <f ca="1">ROUND(2*(E15-C15)/C16,0)/2+1</f>
        <v>6402.5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45314.481871460375</v>
      </c>
    </row>
    <row r="18" spans="1:17" ht="14.25" thickTop="1" thickBot="1" x14ac:dyDescent="0.25">
      <c r="A18" s="18" t="s">
        <v>5</v>
      </c>
      <c r="B18" s="12"/>
      <c r="C18" s="21">
        <f ca="1">+C15</f>
        <v>53371.605385735857</v>
      </c>
      <c r="D18" s="22">
        <f ca="1">+C16</f>
        <v>1.0872285282922578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27807.600999999999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12789.100999999999</v>
      </c>
    </row>
    <row r="22" spans="1:17" s="31" customFormat="1" x14ac:dyDescent="0.2">
      <c r="A22" s="30" t="s">
        <v>41</v>
      </c>
      <c r="B22" s="29" t="s">
        <v>44</v>
      </c>
      <c r="C22" s="30">
        <v>53372.148999999998</v>
      </c>
      <c r="D22" s="30">
        <v>1E-3</v>
      </c>
      <c r="E22" s="31">
        <f>+(C22-C$7)/C$8</f>
        <v>23513.744999619212</v>
      </c>
      <c r="F22" s="31">
        <f>ROUND(2*E22,0)/2</f>
        <v>23513.5</v>
      </c>
      <c r="G22" s="31">
        <f>+C22-(C$7+F22*C$8)</f>
        <v>0.26636780000262661</v>
      </c>
      <c r="I22" s="31">
        <f>+G22</f>
        <v>0.26636780000262661</v>
      </c>
      <c r="O22" s="31">
        <f ca="1">+C$11+C$12*$F22</f>
        <v>0.26636780000262661</v>
      </c>
      <c r="Q22" s="32">
        <f>+C22-15018.5</f>
        <v>38353.648999999998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2024-01-22T06:03:52Z</dcterms:modified>
</cp:coreProperties>
</file>