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3A7177B-E13C-4AFA-AE00-1C18053F4E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J22" i="1" s="1"/>
  <c r="Q22" i="1"/>
  <c r="E23" i="1"/>
  <c r="F23" i="1"/>
  <c r="G23" i="1"/>
  <c r="J23" i="1" s="1"/>
  <c r="Q23" i="1"/>
  <c r="E24" i="1"/>
  <c r="F24" i="1"/>
  <c r="G24" i="1" s="1"/>
  <c r="J24" i="1" s="1"/>
  <c r="Q24" i="1"/>
  <c r="E25" i="1"/>
  <c r="F25" i="1"/>
  <c r="G25" i="1" s="1"/>
  <c r="J25" i="1" s="1"/>
  <c r="Q25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3" i="1" l="1"/>
  <c r="O24" i="1"/>
  <c r="O22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<sst xmlns="http://schemas.openxmlformats.org/spreadsheetml/2006/main" count="61" uniqueCount="53">
  <si>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</si>
  <si>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</si>
  <si>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</si>
  <si>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</si>
  <si>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</si>
  <si>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</si>
  <si>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</si>
  <si>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</si>
  <si>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</si>
  <si>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</si>
  <si>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</si>
  <si>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</si>
  <si>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</si>
  <si>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</si>
  <si>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</si>
  <si>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</si>
  <si>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</si>
  <si>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</si>
  <si>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</si>
  <si>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</si>
  <si>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</si>
  <si>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</si>
  <si>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</si>
  <si>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</si>
  <si>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</si>
  <si>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</si>
  <si>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</si>
  <si>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</si>
  <si>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</si>
  <si>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</si>
  <si>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</si>
  <si>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</si>
  <si>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</si>
  <si>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</si>
  <si>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</si>
  <si>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</si>
  <si>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</si>
  <si>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</si>
  <si>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</si>
  <si>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</si>
  <si>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</si>
  <si>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</si>
  <si>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</si>
  <si>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</si>
  <si>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</si>
  <si>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V0472 Cen</t>
  </si>
  <si>
    <t>BAV Journal 95</t>
  </si>
  <si>
    <t>II</t>
  </si>
  <si>
    <t>I</t>
  </si>
  <si>
    <t>12.10-12.55</t>
  </si>
  <si>
    <t>VSX</t>
  </si>
  <si>
    <t>EW</t>
  </si>
  <si>
    <t>WASP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</si>
</sst>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165" fontId="18" fillId="0" borderId="0" xfId="0" applyNumberFormat="1" applyFont="1" applyAlignment="1" applyProtection="1">
      <alignment horizontal="left" vertical="center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-2.1135499955562409E-2</c:v>
                </c:pt>
                <c:pt idx="2">
                  <c:v>-5.9381999817560427E-2</c:v>
                </c:pt>
                <c:pt idx="3">
                  <c:v>3.1975000019883737E-3</c:v>
                </c:pt>
                <c:pt idx="4">
                  <c:v>-8.9208999997936189E-2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3.1406143876169731E-3</c:v>
                </c:pt>
                <c:pt idx="1">
                  <c:v>-4.1083447973435744E-2</c:v>
                </c:pt>
                <c:pt idx="2">
                  <c:v>-4.1423094580066329E-2</c:v>
                </c:pt>
                <c:pt idx="3">
                  <c:v>-4.2063496960507207E-2</c:v>
                </c:pt>
                <c:pt idx="4">
                  <c:v>-4.5099574642678324E-2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8528.5</c:v>
                      </c:pt>
                      <c:pt idx="2">
                        <c:v>8594</c:v>
                      </c:pt>
                      <c:pt idx="3">
                        <c:v>8717.5</c:v>
                      </c:pt>
                      <c:pt idx="4">
                        <c:v>9303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=A1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WASP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-2.1135499955562409E-2</c:v>
                </c:pt>
                <c:pt idx="2">
                  <c:v>-5.9381999817560427E-2</c:v>
                </c:pt>
                <c:pt idx="3">
                  <c:v>3.1975000019883737E-3</c:v>
                </c:pt>
                <c:pt idx="4">
                  <c:v>-8.9208999997936189E-2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8.0000000000000004E-4</c:v>
                  </c:pt>
                  <c:pt idx="3">
                    <c:v>8.9999999999999998E-4</c:v>
                  </c:pt>
                  <c:pt idx="4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3.1406143876169731E-3</c:v>
                </c:pt>
                <c:pt idx="1">
                  <c:v>-4.1083447973435744E-2</c:v>
                </c:pt>
                <c:pt idx="2">
                  <c:v>-4.1423094580066329E-2</c:v>
                </c:pt>
                <c:pt idx="3">
                  <c:v>-4.2063496960507207E-2</c:v>
                </c:pt>
                <c:pt idx="4">
                  <c:v>-4.5099574642678324E-2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8528.5</c:v>
                </c:pt>
                <c:pt idx="2">
                  <c:v>8594</c:v>
                </c:pt>
                <c:pt idx="3">
                  <c:v>8717.5</c:v>
                </c:pt>
                <c:pt idx="4">
                  <c:v>9303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E9" sqref="E9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40</v>
      </c>
      <c r="G1" s="3"/>
      <c r="H1" s="1"/>
      <c r="I1" s="8"/>
      <c r="J1" s="9" t="s">
        <v>39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51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51871.03</v>
      </c>
      <c r="D7" s="13" t="s">
        <v>50</v>
      </c>
    </row>
    <row r="8" spans="1:15" ht="12.95" customHeight="1" x14ac:dyDescent="0.2">
      <c r="A8" s="20" t="s">
        <v>3</v>
      </c>
      <c r="C8" s="28">
        <v>0.44270300000000001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3.1406143876169731E-3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-5.1854443760394815E-6</v>
      </c>
      <c r="D12" s="21"/>
      <c r="E12" s="35" t="s">
        <v>44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60600.772340162031</v>
      </c>
    </row>
    <row r="15" spans="1:15" ht="12.95" customHeight="1" x14ac:dyDescent="0.2">
      <c r="A15" s="17" t="s">
        <v>17</v>
      </c>
      <c r="C15" s="18">
        <f ca="1">(C7+C11)+(C8+C12)*INT(MAX(F21:F3533))</f>
        <v>55989.450909425359</v>
      </c>
      <c r="E15" s="37" t="s">
        <v>33</v>
      </c>
      <c r="F15" s="39">
        <f ca="1">ROUND(2*(F14-$C$7)/$C$8,0)/2+F13</f>
        <v>19720</v>
      </c>
    </row>
    <row r="16" spans="1:15" ht="12.95" customHeight="1" x14ac:dyDescent="0.2">
      <c r="A16" s="17" t="s">
        <v>4</v>
      </c>
      <c r="C16" s="18">
        <f ca="1">+C8+C12</f>
        <v>0.44269781455562396</v>
      </c>
      <c r="E16" s="37" t="s">
        <v>34</v>
      </c>
      <c r="F16" s="39">
        <f ca="1">ROUND(2*(F14-$C$15)/$C$16,0)/2+F13</f>
        <v>10417.5</v>
      </c>
    </row>
    <row r="17" spans="1:21" ht="12.95" customHeight="1" thickBot="1" x14ac:dyDescent="0.25">
      <c r="A17" s="16" t="s">
        <v>27</v>
      </c>
      <c r="C17" s="20">
        <f>COUNT(C21:C2191)</f>
        <v>5</v>
      </c>
      <c r="E17" s="37" t="s">
        <v>42</v>
      </c>
      <c r="F17" s="40">
        <f ca="1">+$C$15+$C$16*$F$16-15018.5-$C$5/24</f>
        <v>45583.15122589191</v>
      </c>
    </row>
    <row r="18" spans="1:21" ht="12.95" customHeight="1" thickTop="1" thickBot="1" x14ac:dyDescent="0.25">
      <c r="A18" s="17" t="s">
        <v>5</v>
      </c>
      <c r="C18" s="24">
        <f ca="1">+C15</f>
        <v>55989.450909425359</v>
      </c>
      <c r="D18" s="25">
        <f ca="1">+C16</f>
        <v>0.44269781455562396</v>
      </c>
      <c r="E18" s="42" t="s">
        <v>43</v>
      </c>
      <c r="F18" s="41">
        <f ca="1">+($C$15+$C$16*$F$16)-($C$16/2)-15018.5-$C$5/24</f>
        <v>45582.929876984635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52</v>
      </c>
      <c r="K20" s="19" t="s">
        <v>38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41</v>
      </c>
    </row>
    <row r="21" spans="1:21" ht="12.95" customHeight="1" x14ac:dyDescent="0.2">
      <c r="A21" s="22" t="str">
        <f>$D$7</f>
        <v>VSX</v>
      </c>
      <c r="B21" s="21"/>
      <c r="C21" s="22">
        <f>$C$7</f>
        <v>51871.03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3.1406143876169731E-3</v>
      </c>
      <c r="Q21" s="26">
        <f>+C21-15018.5</f>
        <v>36852.53</v>
      </c>
    </row>
    <row r="22" spans="1:21" ht="12.95" customHeight="1" x14ac:dyDescent="0.2">
      <c r="A22" s="43" t="s">
        <v>46</v>
      </c>
      <c r="B22" s="44" t="s">
        <v>47</v>
      </c>
      <c r="C22" s="45">
        <v>55646.601400000043</v>
      </c>
      <c r="D22" s="46">
        <v>8.0000000000000004E-4</v>
      </c>
      <c r="E22" s="20">
        <f t="shared" ref="E22:E25" si="0">+(C22-C$7)/C$8</f>
        <v>8528.4522580602443</v>
      </c>
      <c r="F22" s="20">
        <f t="shared" ref="F22:F25" si="1">ROUND(2*E22,0)/2</f>
        <v>8528.5</v>
      </c>
      <c r="G22" s="20">
        <f t="shared" ref="G22:G25" si="2">+C22-(C$7+F22*C$8)</f>
        <v>-2.1135499955562409E-2</v>
      </c>
      <c r="J22" s="20">
        <f>+G22</f>
        <v>-2.1135499955562409E-2</v>
      </c>
      <c r="O22" s="20">
        <f t="shared" ref="O22:O25" ca="1" si="3">+C$11+C$12*$F22</f>
        <v>-4.1083447973435744E-2</v>
      </c>
      <c r="Q22" s="26">
        <f t="shared" ref="Q22:Q25" si="4">+C22-15018.5</f>
        <v>40628.101400000043</v>
      </c>
    </row>
    <row r="23" spans="1:21" ht="12.95" customHeight="1" x14ac:dyDescent="0.2">
      <c r="A23" s="43" t="s">
        <v>46</v>
      </c>
      <c r="B23" s="44" t="s">
        <v>48</v>
      </c>
      <c r="C23" s="45">
        <v>55675.560200000182</v>
      </c>
      <c r="D23" s="46">
        <v>8.0000000000000004E-4</v>
      </c>
      <c r="E23" s="20">
        <f t="shared" si="0"/>
        <v>8593.8658649256558</v>
      </c>
      <c r="F23" s="20">
        <f t="shared" si="1"/>
        <v>8594</v>
      </c>
      <c r="G23" s="20">
        <f t="shared" si="2"/>
        <v>-5.9381999817560427E-2</v>
      </c>
      <c r="J23" s="20">
        <f>+G23</f>
        <v>-5.9381999817560427E-2</v>
      </c>
      <c r="O23" s="20">
        <f t="shared" ca="1" si="3"/>
        <v>-4.1423094580066329E-2</v>
      </c>
      <c r="Q23" s="26">
        <f t="shared" si="4"/>
        <v>40657.060200000182</v>
      </c>
    </row>
    <row r="24" spans="1:21" ht="12.95" customHeight="1" x14ac:dyDescent="0.2">
      <c r="A24" s="43" t="s">
        <v>46</v>
      </c>
      <c r="B24" s="44" t="s">
        <v>47</v>
      </c>
      <c r="C24" s="45">
        <v>55730.296600000001</v>
      </c>
      <c r="D24" s="46">
        <v>8.9999999999999998E-4</v>
      </c>
      <c r="E24" s="20">
        <f t="shared" si="0"/>
        <v>8717.5072226752527</v>
      </c>
      <c r="F24" s="20">
        <f t="shared" si="1"/>
        <v>8717.5</v>
      </c>
      <c r="G24" s="20">
        <f t="shared" si="2"/>
        <v>3.1975000019883737E-3</v>
      </c>
      <c r="J24" s="20">
        <f>+G24</f>
        <v>3.1975000019883737E-3</v>
      </c>
      <c r="O24" s="20">
        <f t="shared" ca="1" si="3"/>
        <v>-4.2063496960507207E-2</v>
      </c>
      <c r="Q24" s="26">
        <f t="shared" si="4"/>
        <v>40711.796600000001</v>
      </c>
    </row>
    <row r="25" spans="1:21" ht="12.95" customHeight="1" x14ac:dyDescent="0.2">
      <c r="A25" s="43" t="s">
        <v>46</v>
      </c>
      <c r="B25" s="44" t="s">
        <v>47</v>
      </c>
      <c r="C25" s="45">
        <v>55989.406799999997</v>
      </c>
      <c r="D25" s="46">
        <v>8.0000000000000004E-4</v>
      </c>
      <c r="E25" s="20">
        <f t="shared" si="0"/>
        <v>9302.7984901841592</v>
      </c>
      <c r="F25" s="20">
        <f t="shared" si="1"/>
        <v>9303</v>
      </c>
      <c r="G25" s="20">
        <f t="shared" si="2"/>
        <v>-8.9208999997936189E-2</v>
      </c>
      <c r="J25" s="20">
        <f>+G25</f>
        <v>-8.9208999997936189E-2</v>
      </c>
      <c r="O25" s="20">
        <f t="shared" ca="1" si="3"/>
        <v>-4.5099574642678324E-2</v>
      </c>
      <c r="Q25" s="26">
        <f t="shared" si="4"/>
        <v>40970.906799999997</v>
      </c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2024-10-17T05:32:10Z</dcterms:modified>
</cp:coreProperties>
</file>