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36BDE68-EC2C-471E-97D3-196F07C17E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5" i="1"/>
  <c r="C17" i="1"/>
  <c r="C7" i="1"/>
  <c r="E22" i="1"/>
  <c r="F22" i="1"/>
  <c r="G22" i="1"/>
  <c r="H22" i="1"/>
  <c r="C8" i="1"/>
  <c r="E21" i="1"/>
  <c r="F21" i="1"/>
  <c r="G21" i="1"/>
  <c r="I21" i="1"/>
  <c r="Q21" i="1"/>
  <c r="Q22" i="1"/>
  <c r="C11" i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<sst xmlns="http://schemas.openxmlformats.org/spreadsheetml/2006/main" count="47" uniqueCount="45">
  <si>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</si>
  <si>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</si>
  <si>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</si>
  <si>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</si>
  <si>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</si>
  <si>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</si>
  <si>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</si>
  <si>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</si>
  <si>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</si>
  <si>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</si>
  <si>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</si>
  <si>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</si>
  <si>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</si>
  <si>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</si>
  <si>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</si>
  <si>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</si>
  <si>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</si>
  <si>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</si>
  <si>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</si>
  <si>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</si>
  <si>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</si>
  <si>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</si>
  <si>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</si>
  <si>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</si>
  <si>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</si>
  <si>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</si>
  <si>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</si>
  <si>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</si>
  <si>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</si>
  <si>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</si>
  <si>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Bull.42</t>
  </si>
  <si>
    <t>B</t>
  </si>
  <si>
    <t>II</t>
  </si>
  <si>
    <t>BBSAG</t>
  </si>
  <si>
    <t># of data points:</t>
  </si>
  <si>
    <t>EW/KW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</si>
  <si>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</si>
  <si>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</si>
  <si>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</si>
  <si>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</si>
  <si>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</si>
  <si>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</si>
  <si>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</si>
  <si>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V0576 Cen / gsc 7230-0800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</si>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</sst>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4" fontId="13" fillId="0" borderId="0" xfId="0" applyNumberFormat="1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V0576 Cen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7266886754487"/>
          <c:y val="0.15"/>
          <c:w val="0.80349362706866523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AA-47B0-A947-91630E4C9C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2.0274999988032505E-3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AA-47B0-A947-91630E4C9C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AA-47B0-A947-91630E4C9C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AA-47B0-A947-91630E4C9C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AA-47B0-A947-91630E4C9C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AA-47B0-A947-91630E4C9C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AA-47B0-A947-91630E4C9C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-2.5</c:v>
                </c:pt>
                <c:pt idx="1">
                  <c:v>0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2.0274999988032505E-3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AA-47B0-A947-91630E4C9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501816"/>
        <c:axId val="1"/>
      </c:scatterChart>
      <c:valAx>
        <c:axId val="50150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256849092210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50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0</xdr:row>
      <xdr:rowOff>0</xdr:rowOff>
    </xdr:from>
    <xdr:to>
      <xdr:col>17</xdr:col>
      <xdr:colOff>228599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1CB311-CC79-CED1-0C3E-B243794FE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43</v>
      </c>
    </row>
    <row r="2" spans="1:7" x14ac:dyDescent="0.2">
      <c r="A2" t="s">
        <v>25</v>
      </c>
      <c r="B2" s="8" t="s">
        <v>35</v>
      </c>
    </row>
    <row r="4" spans="1:7" x14ac:dyDescent="0.2">
      <c r="A4" s="5" t="s">
        <v>0</v>
      </c>
      <c r="C4" s="2">
        <v>43941.474000000002</v>
      </c>
      <c r="D4" s="3">
        <v>0.37801099999999999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43941.474000000002</v>
      </c>
    </row>
    <row r="8" spans="1:7" x14ac:dyDescent="0.2">
      <c r="A8" t="s">
        <v>3</v>
      </c>
      <c r="C8">
        <f>+D4</f>
        <v>0.37801099999999999</v>
      </c>
    </row>
    <row r="9" spans="1:7" x14ac:dyDescent="0.2">
      <c r="A9" s="9" t="s">
        <v>36</v>
      </c>
      <c r="B9" s="10"/>
      <c r="C9" s="11">
        <v>-9.5</v>
      </c>
      <c r="D9" s="10" t="s">
        <v>37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12">
        <f ca="1">INTERCEPT(INDIRECT($G$11):G992,INDIRECT($F$11):F992)</f>
        <v>0</v>
      </c>
      <c r="D11" s="13"/>
      <c r="E11" s="10"/>
      <c r="F11" s="14" t="str">
        <f>"F"&amp;E19</f>
        <v>F21</v>
      </c>
      <c r="G11" s="15" t="str">
        <f>"G"&amp;E19</f>
        <v>G21</v>
      </c>
    </row>
    <row r="12" spans="1:7" x14ac:dyDescent="0.2">
      <c r="A12" s="10" t="s">
        <v>17</v>
      </c>
      <c r="B12" s="10"/>
      <c r="C12" s="12">
        <f ca="1">SLOPE(INDIRECT($G$11):G992,INDIRECT($F$11):F992)</f>
        <v>-8.1099999952130022E-4</v>
      </c>
      <c r="D12" s="13"/>
      <c r="E12" s="10"/>
    </row>
    <row r="13" spans="1:7" x14ac:dyDescent="0.2">
      <c r="A13" s="10" t="s">
        <v>20</v>
      </c>
      <c r="B13" s="10"/>
      <c r="C13" s="13" t="s">
        <v>14</v>
      </c>
      <c r="D13" s="1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16" t="s">
        <v>18</v>
      </c>
      <c r="B15" s="10"/>
      <c r="C15" s="17">
        <f ca="1">(C7+C11)+(C8+C12)*INT(MAX(F21:F3533))</f>
        <v>43941.474000000002</v>
      </c>
      <c r="D15" s="18" t="s">
        <v>38</v>
      </c>
      <c r="E15" s="19">
        <f ca="1">TODAY()+15018.5-B9/24</f>
        <v>60331.5</v>
      </c>
    </row>
    <row r="16" spans="1:7" x14ac:dyDescent="0.2">
      <c r="A16" s="20" t="s">
        <v>4</v>
      </c>
      <c r="B16" s="10"/>
      <c r="C16" s="21">
        <f ca="1">+C8+C12</f>
        <v>0.37720000000047871</v>
      </c>
      <c r="D16" s="18" t="s">
        <v>39</v>
      </c>
      <c r="E16" s="19">
        <f ca="1">ROUND(2*(E15-C15)/C16,0)/2+1</f>
        <v>43453</v>
      </c>
    </row>
    <row r="17" spans="1:30" ht="13.5" thickBot="1" x14ac:dyDescent="0.25">
      <c r="A17" s="18" t="s">
        <v>34</v>
      </c>
      <c r="B17" s="10"/>
      <c r="C17" s="10">
        <f>COUNT(C21:C2191)</f>
        <v>2</v>
      </c>
      <c r="D17" s="18" t="s">
        <v>40</v>
      </c>
      <c r="E17" s="22">
        <f ca="1">+C15+C16*E16-15018.5-C9/24</f>
        <v>45313.841433354137</v>
      </c>
    </row>
    <row r="18" spans="1:30" x14ac:dyDescent="0.2">
      <c r="A18" s="20" t="s">
        <v>5</v>
      </c>
      <c r="B18" s="10"/>
      <c r="C18" s="23">
        <f ca="1">+C15</f>
        <v>43941.474000000002</v>
      </c>
      <c r="D18" s="24">
        <f ca="1">+C16</f>
        <v>0.37720000000047871</v>
      </c>
      <c r="E18" s="25" t="s">
        <v>41</v>
      </c>
    </row>
    <row r="19" spans="1:30" ht="13.5" thickTop="1" x14ac:dyDescent="0.2">
      <c r="A19" s="26" t="s">
        <v>42</v>
      </c>
      <c r="E19" s="27">
        <v>21</v>
      </c>
    </row>
    <row r="20" spans="1:30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33</v>
      </c>
      <c r="J20" s="7" t="s">
        <v>44</v>
      </c>
      <c r="K20" s="7" t="s">
        <v>19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15</v>
      </c>
    </row>
    <row r="21" spans="1:30" x14ac:dyDescent="0.2">
      <c r="A21" s="28" t="s">
        <v>30</v>
      </c>
      <c r="B21" s="29" t="s">
        <v>32</v>
      </c>
      <c r="C21" s="31">
        <v>43940.531000000003</v>
      </c>
      <c r="D21" s="31"/>
      <c r="E21" s="28">
        <f>+(C21-C$7)/C$8</f>
        <v>-2.4946363994680092</v>
      </c>
      <c r="F21" s="28">
        <f>ROUND(2*E21,0)/2</f>
        <v>-2.5</v>
      </c>
      <c r="G21" s="28">
        <f>+C21-(C$7+F21*C$8)</f>
        <v>2.0274999988032505E-3</v>
      </c>
      <c r="H21" s="28"/>
      <c r="I21" s="28">
        <f>+G21</f>
        <v>2.0274999988032505E-3</v>
      </c>
      <c r="J21" s="28"/>
      <c r="K21" s="28"/>
      <c r="L21" s="28"/>
      <c r="M21" s="28"/>
      <c r="N21" s="28"/>
      <c r="O21" s="28">
        <f ca="1">+C$11+C$12*$F21</f>
        <v>2.0274999988032505E-3</v>
      </c>
      <c r="P21" s="28"/>
      <c r="Q21" s="30">
        <f>+C21-15018.5</f>
        <v>28922.031000000003</v>
      </c>
      <c r="R21" s="28"/>
      <c r="AA21">
        <v>9</v>
      </c>
      <c r="AB21" t="s">
        <v>29</v>
      </c>
      <c r="AD21" t="s">
        <v>31</v>
      </c>
    </row>
    <row r="22" spans="1:30" x14ac:dyDescent="0.2">
      <c r="A22" s="28" t="s">
        <v>12</v>
      </c>
      <c r="B22" s="28"/>
      <c r="C22" s="31">
        <v>43941.474000000002</v>
      </c>
      <c r="D22" s="31" t="s">
        <v>14</v>
      </c>
      <c r="E22" s="28">
        <f>+(C22-C$7)/C$8</f>
        <v>0</v>
      </c>
      <c r="F22" s="28">
        <f>ROUND(2*E22,0)/2</f>
        <v>0</v>
      </c>
      <c r="G22" s="28">
        <f>+C22-(C$7+F22*C$8)</f>
        <v>0</v>
      </c>
      <c r="H22" s="28">
        <f>+G22</f>
        <v>0</v>
      </c>
      <c r="I22" s="28"/>
      <c r="J22" s="28"/>
      <c r="K22" s="28"/>
      <c r="L22" s="28"/>
      <c r="M22" s="28"/>
      <c r="N22" s="28"/>
      <c r="O22" s="28">
        <f ca="1">+C$11+C$12*$F22</f>
        <v>0</v>
      </c>
      <c r="P22" s="28"/>
      <c r="Q22" s="30">
        <f>+C22-15018.5</f>
        <v>28922.974000000002</v>
      </c>
      <c r="R22" s="28"/>
    </row>
    <row r="23" spans="1:30" x14ac:dyDescent="0.2">
      <c r="A23" s="28"/>
      <c r="B23" s="28"/>
      <c r="C23" s="31"/>
      <c r="D23" s="3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0"/>
      <c r="R23" s="28"/>
    </row>
    <row r="24" spans="1:30" x14ac:dyDescent="0.2">
      <c r="A24" s="28"/>
      <c r="B24" s="28"/>
      <c r="C24" s="31"/>
      <c r="D24" s="31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0"/>
      <c r="R24" s="28"/>
    </row>
    <row r="25" spans="1:30" x14ac:dyDescent="0.2">
      <c r="A25" s="28"/>
      <c r="B25" s="28"/>
      <c r="C25" s="31"/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28"/>
    </row>
    <row r="26" spans="1:30" x14ac:dyDescent="0.2">
      <c r="C26" s="32"/>
      <c r="D26" s="32"/>
      <c r="Q26" s="1"/>
    </row>
    <row r="27" spans="1:30" x14ac:dyDescent="0.2">
      <c r="C27" s="32"/>
      <c r="D27" s="32"/>
    </row>
    <row r="28" spans="1:30" x14ac:dyDescent="0.2">
      <c r="C28" s="32"/>
      <c r="D28" s="32"/>
    </row>
    <row r="29" spans="1:30" x14ac:dyDescent="0.2">
      <c r="C29" s="32"/>
      <c r="D29" s="32"/>
    </row>
    <row r="30" spans="1:30" x14ac:dyDescent="0.2">
      <c r="C30" s="32"/>
      <c r="D30" s="32"/>
    </row>
    <row r="31" spans="1:30" x14ac:dyDescent="0.2">
      <c r="C31" s="32"/>
      <c r="D31" s="32"/>
    </row>
    <row r="32" spans="1:30" x14ac:dyDescent="0.2">
      <c r="C32" s="32"/>
      <c r="D32" s="32"/>
    </row>
    <row r="33" spans="3:4" x14ac:dyDescent="0.2">
      <c r="C33" s="32"/>
      <c r="D33" s="32"/>
    </row>
    <row r="34" spans="3:4" x14ac:dyDescent="0.2">
      <c r="C34" s="32"/>
      <c r="D34" s="32"/>
    </row>
    <row r="35" spans="3:4" x14ac:dyDescent="0.2">
      <c r="C35" s="32"/>
      <c r="D35" s="32"/>
    </row>
    <row r="36" spans="3:4" x14ac:dyDescent="0.2">
      <c r="C36" s="32"/>
      <c r="D36" s="32"/>
    </row>
    <row r="37" spans="3:4" x14ac:dyDescent="0.2">
      <c r="C37" s="32"/>
      <c r="D37" s="32"/>
    </row>
    <row r="38" spans="3:4" x14ac:dyDescent="0.2">
      <c r="C38" s="32"/>
      <c r="D38" s="32"/>
    </row>
    <row r="39" spans="3:4" x14ac:dyDescent="0.2">
      <c r="C39" s="32"/>
      <c r="D39" s="32"/>
    </row>
    <row r="40" spans="3:4" x14ac:dyDescent="0.2">
      <c r="C40" s="32"/>
      <c r="D40" s="32"/>
    </row>
    <row r="41" spans="3:4" x14ac:dyDescent="0.2">
      <c r="C41" s="32"/>
      <c r="D41" s="32"/>
    </row>
    <row r="42" spans="3:4" x14ac:dyDescent="0.2">
      <c r="C42" s="32"/>
      <c r="D42" s="32"/>
    </row>
    <row r="43" spans="3:4" x14ac:dyDescent="0.2">
      <c r="C43" s="32"/>
      <c r="D43" s="32"/>
    </row>
    <row r="44" spans="3:4" x14ac:dyDescent="0.2">
      <c r="C44" s="32"/>
      <c r="D44" s="32"/>
    </row>
    <row r="45" spans="3:4" x14ac:dyDescent="0.2">
      <c r="C45" s="32"/>
      <c r="D45" s="3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2024-01-22T06:07:22Z</dcterms:modified>
</cp:coreProperties>
</file>