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C766C37-FED3-45BF-A808-81AED3DE03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F11" i="1"/>
  <c r="Q24" i="1"/>
  <c r="G11" i="1"/>
  <c r="E14" i="1"/>
  <c r="C17" i="1"/>
  <c r="Q22" i="1"/>
  <c r="Q23" i="1"/>
  <c r="C7" i="1"/>
  <c r="E25" i="1"/>
  <c r="F25" i="1"/>
  <c r="C8" i="1"/>
  <c r="E21" i="1"/>
  <c r="F21" i="1"/>
  <c r="Q21" i="1"/>
  <c r="E23" i="1"/>
  <c r="F23" i="1"/>
  <c r="G23" i="1"/>
  <c r="I23" i="1"/>
  <c r="G24" i="1"/>
  <c r="J24" i="1"/>
  <c r="G25" i="1"/>
  <c r="J25" i="1"/>
  <c r="G21" i="1"/>
  <c r="E22" i="1"/>
  <c r="F22" i="1"/>
  <c r="G22" i="1"/>
  <c r="I22" i="1"/>
  <c r="E24" i="1"/>
  <c r="F24" i="1"/>
  <c r="H21" i="1"/>
  <c r="C11" i="1"/>
  <c r="E15" i="1" l="1"/>
  <c r="C12" i="1"/>
  <c r="C16" i="1" l="1"/>
  <c r="D18" i="1" s="1"/>
  <c r="O25" i="1"/>
  <c r="O23" i="1"/>
  <c r="O21" i="1"/>
  <c r="O24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<sst xmlns="http://schemas.openxmlformats.org/spreadsheetml/2006/main" count="52" uniqueCount="48">
  <si>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</si>
  <si>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</si>
  <si>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</si>
  <si>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</si>
  <si>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</si>
  <si>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</si>
  <si>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</si>
  <si>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</si>
  <si>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</si>
  <si>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</si>
  <si>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</si>
  <si>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</si>
  <si>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</si>
  <si>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</si>
  <si>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</si>
  <si>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</si>
  <si>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</si>
  <si>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</si>
  <si>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</si>
  <si>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</si>
  <si>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</si>
  <si>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</si>
  <si>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</si>
  <si>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</si>
  <si>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</si>
  <si>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</si>
  <si>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</si>
  <si>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</si>
  <si>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</si>
  <si>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</si>
  <si>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</si>
  <si>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</si>
  <si>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</si>
  <si>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</si>
  <si>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</si>
  <si>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</si>
  <si>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</si>
  <si>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</si>
  <si>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</si>
  <si>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</si>
  <si>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V0677 Cen / GSC 7823-1307               </t>
  </si>
  <si>
    <t xml:space="preserve">EW/KW     </t>
  </si>
  <si>
    <t>IBVS 5809</t>
  </si>
  <si>
    <t>II</t>
  </si>
  <si>
    <t>Add cycle</t>
  </si>
  <si>
    <t>Old Cycle</t>
  </si>
  <si>
    <t>Pavlov 2015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</si>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</sst>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/>
    <xf numFmtId="14" fontId="18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V0677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9F-41AC-8A58-4E19C59BE2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-8.9124999794876203E-4</c:v>
                </c:pt>
                <c:pt idx="2">
                  <c:v>4.2645000066841021E-3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9F-41AC-8A58-4E19C59BE2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">
                  <c:v>1.8227500004286412E-2</c:v>
                </c:pt>
                <c:pt idx="4">
                  <c:v>1.897350000217557E-2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9F-41AC-8A58-4E19C59BE2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9F-41AC-8A58-4E19C59BE2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9F-41AC-8A58-4E19C59BE2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9F-41AC-8A58-4E19C59BE2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9F-41AC-8A58-4E19C59BE2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467.5</c:v>
                </c:pt>
                <c:pt idx="2">
                  <c:v>469</c:v>
                </c:pt>
                <c:pt idx="3">
                  <c:v>14155</c:v>
                </c:pt>
                <c:pt idx="4">
                  <c:v>14167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7.2158709230005832E-4</c:v>
                </c:pt>
                <c:pt idx="1">
                  <c:v>1.3122445782905692E-3</c:v>
                </c:pt>
                <c:pt idx="2">
                  <c:v>1.3141397359996295E-3</c:v>
                </c:pt>
                <c:pt idx="3">
                  <c:v>1.860555867346729E-2</c:v>
                </c:pt>
                <c:pt idx="4">
                  <c:v>1.8620719935139775E-2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9F-41AC-8A58-4E19C59B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371376"/>
        <c:axId val="1"/>
      </c:scatterChart>
      <c:valAx>
        <c:axId val="78237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37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3AD680-4975-3781-020B-35F163BDE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22</v>
      </c>
      <c r="B2" s="34" t="s">
        <v>41</v>
      </c>
      <c r="C2" s="3"/>
      <c r="D2" s="3"/>
    </row>
    <row r="3" spans="1:7" ht="13.5" thickBot="1"/>
    <row r="4" spans="1:7" ht="14.25" thickTop="1" thickBot="1">
      <c r="A4" s="5" t="s">
        <v>39</v>
      </c>
      <c r="C4" s="8">
        <v>52500.380599999997</v>
      </c>
      <c r="D4" s="9">
        <v>0.32502950000000003</v>
      </c>
    </row>
    <row r="5" spans="1:7">
      <c r="C5" s="31" t="s">
        <v>37</v>
      </c>
    </row>
    <row r="6" spans="1:7">
      <c r="A6" s="5" t="s">
        <v>0</v>
      </c>
    </row>
    <row r="7" spans="1:7">
      <c r="A7" t="s">
        <v>1</v>
      </c>
      <c r="C7">
        <f>C4</f>
        <v>52500.380599999997</v>
      </c>
    </row>
    <row r="8" spans="1:7">
      <c r="A8" t="s">
        <v>2</v>
      </c>
      <c r="C8">
        <f>D4</f>
        <v>0.32502950000000003</v>
      </c>
      <c r="D8" s="30"/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18</v>
      </c>
      <c r="D10" s="4" t="s">
        <v>19</v>
      </c>
      <c r="E10" s="12"/>
    </row>
    <row r="11" spans="1:7">
      <c r="A11" s="12" t="s">
        <v>14</v>
      </c>
      <c r="B11" s="12"/>
      <c r="C11" s="24">
        <f ca="1">INTERCEPT(INDIRECT($G$11):G992,INDIRECT($F$11):F992)</f>
        <v>7.2158709230005832E-4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15</v>
      </c>
      <c r="B12" s="12"/>
      <c r="C12" s="24">
        <f ca="1">SLOPE(INDIRECT($G$11):G992,INDIRECT($F$11):F992)</f>
        <v>1.263438472706975E-6</v>
      </c>
      <c r="D12" s="3"/>
      <c r="E12" s="12"/>
    </row>
    <row r="13" spans="1:7">
      <c r="A13" s="12" t="s">
        <v>17</v>
      </c>
      <c r="B13" s="12"/>
      <c r="C13" s="3" t="s">
        <v>12</v>
      </c>
      <c r="D13" s="16" t="s">
        <v>44</v>
      </c>
      <c r="E13" s="13">
        <v>1</v>
      </c>
    </row>
    <row r="14" spans="1:7">
      <c r="A14" s="12"/>
      <c r="B14" s="12"/>
      <c r="C14" s="12"/>
      <c r="D14" s="16" t="s">
        <v>31</v>
      </c>
      <c r="E14" s="17">
        <f ca="1">NOW()+15018.5+$C$9/24</f>
        <v>60331.801595138888</v>
      </c>
    </row>
    <row r="15" spans="1:7">
      <c r="A15" s="14" t="s">
        <v>16</v>
      </c>
      <c r="B15" s="12"/>
      <c r="C15" s="15">
        <f ca="1">(C7+C11)+(C8+C12)*INT(MAX(F21:F3533))</f>
        <v>57105.092147219933</v>
      </c>
      <c r="D15" s="16" t="s">
        <v>45</v>
      </c>
      <c r="E15" s="17">
        <f ca="1">ROUND(2*(E14-$C$7)/$C$8,0)/2+E13</f>
        <v>24095.5</v>
      </c>
    </row>
    <row r="16" spans="1:7">
      <c r="A16" s="18" t="s">
        <v>3</v>
      </c>
      <c r="B16" s="12"/>
      <c r="C16" s="19">
        <f ca="1">+C8+C12</f>
        <v>0.32503076343847276</v>
      </c>
      <c r="D16" s="16" t="s">
        <v>32</v>
      </c>
      <c r="E16" s="26">
        <f ca="1">ROUND(2*(E14-$C$15)/$C$16,0)/2+E13</f>
        <v>9928.5</v>
      </c>
    </row>
    <row r="17" spans="1:17" ht="13.5" thickBot="1">
      <c r="A17" s="16" t="s">
        <v>28</v>
      </c>
      <c r="B17" s="12"/>
      <c r="C17" s="12">
        <f>COUNT(C21:C2191)</f>
        <v>5</v>
      </c>
      <c r="D17" s="16" t="s">
        <v>33</v>
      </c>
      <c r="E17" s="20">
        <f ca="1">+$C$15+$C$16*E16-15018.5-$C$9/24</f>
        <v>45314.055915352146</v>
      </c>
    </row>
    <row r="18" spans="1:17" ht="14.25" thickTop="1" thickBot="1">
      <c r="A18" s="18" t="s">
        <v>4</v>
      </c>
      <c r="B18" s="12"/>
      <c r="C18" s="21">
        <f ca="1">+C15</f>
        <v>57105.092147219933</v>
      </c>
      <c r="D18" s="22">
        <f ca="1">+C16</f>
        <v>0.32503076343847276</v>
      </c>
      <c r="E18" s="23" t="s">
        <v>34</v>
      </c>
    </row>
    <row r="19" spans="1:17" ht="13.5" thickTop="1">
      <c r="A19" s="27" t="s">
        <v>35</v>
      </c>
      <c r="E19" s="28">
        <v>21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>
      <c r="A21" s="33" t="s">
        <v>38</v>
      </c>
      <c r="B21" s="32" t="s">
        <v>36</v>
      </c>
      <c r="C21" s="33">
        <v>52500.380599999997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7.2158709230005832E-4</v>
      </c>
      <c r="Q21" s="2">
        <f>+C21-15018.5</f>
        <v>37481.880599999997</v>
      </c>
    </row>
    <row r="22" spans="1:17" s="38" customFormat="1">
      <c r="A22" s="37" t="s">
        <v>42</v>
      </c>
      <c r="B22" s="35" t="s">
        <v>36</v>
      </c>
      <c r="C22" s="37">
        <v>52652.330999999998</v>
      </c>
      <c r="D22" s="37">
        <v>1E-3</v>
      </c>
      <c r="E22" s="38">
        <f>+(C22-C$7)/C$8</f>
        <v>467.49725794120695</v>
      </c>
      <c r="F22" s="38">
        <f>ROUND(2*E22,0)/2</f>
        <v>467.5</v>
      </c>
      <c r="G22" s="38">
        <f>+C22-(C$7+F22*C$8)</f>
        <v>-8.9124999794876203E-4</v>
      </c>
      <c r="I22" s="38">
        <f>+G22</f>
        <v>-8.9124999794876203E-4</v>
      </c>
      <c r="O22" s="38">
        <f ca="1">+C$11+C$12*$F22</f>
        <v>1.3122445782905692E-3</v>
      </c>
      <c r="Q22" s="39">
        <f>+C22-15018.5</f>
        <v>37633.830999999998</v>
      </c>
    </row>
    <row r="23" spans="1:17" s="38" customFormat="1">
      <c r="A23" s="37" t="s">
        <v>42</v>
      </c>
      <c r="B23" s="35" t="s">
        <v>43</v>
      </c>
      <c r="C23" s="37">
        <v>52652.823700000001</v>
      </c>
      <c r="D23" s="37">
        <v>5.9999999999999995E-4</v>
      </c>
      <c r="E23" s="38">
        <f>+(C23-C$7)/C$8</f>
        <v>469.01312034755011</v>
      </c>
      <c r="F23" s="38">
        <f>ROUND(2*E23,0)/2</f>
        <v>469</v>
      </c>
      <c r="G23" s="38">
        <f>+C23-(C$7+F23*C$8)</f>
        <v>4.2645000066841021E-3</v>
      </c>
      <c r="I23" s="38">
        <f>+G23</f>
        <v>4.2645000066841021E-3</v>
      </c>
      <c r="O23" s="38">
        <f ca="1">+C$11+C$12*$F23</f>
        <v>1.3141397359996295E-3</v>
      </c>
      <c r="Q23" s="39">
        <f>+C23-15018.5</f>
        <v>37634.323700000001</v>
      </c>
    </row>
    <row r="24" spans="1:17" ht="15">
      <c r="A24" t="s">
        <v>46</v>
      </c>
      <c r="C24" s="10">
        <v>57101.191400000003</v>
      </c>
      <c r="D24" s="36">
        <v>2.9999999999999997E-4</v>
      </c>
      <c r="E24">
        <f>+(C24-C$7)/C$8</f>
        <v>14155.056079525108</v>
      </c>
      <c r="F24">
        <f>ROUND(2*E24,0)/2</f>
        <v>14155</v>
      </c>
      <c r="G24">
        <f>+C24-(C$7+F24*C$8)</f>
        <v>1.8227500004286412E-2</v>
      </c>
      <c r="J24">
        <f>+G24</f>
        <v>1.8227500004286412E-2</v>
      </c>
      <c r="O24">
        <f ca="1">+C$11+C$12*$F24</f>
        <v>1.860555867346729E-2</v>
      </c>
      <c r="Q24" s="2">
        <f>+C24-15018.5</f>
        <v>42082.691400000003</v>
      </c>
    </row>
    <row r="25" spans="1:17" ht="15">
      <c r="A25" t="s">
        <v>46</v>
      </c>
      <c r="C25" s="10">
        <v>57105.092499999999</v>
      </c>
      <c r="D25" s="36">
        <v>2.9999999999999997E-4</v>
      </c>
      <c r="E25">
        <f>+(C25-C$7)/C$8</f>
        <v>14167.058374701379</v>
      </c>
      <c r="F25">
        <f>ROUND(2*E25,0)/2</f>
        <v>14167</v>
      </c>
      <c r="G25">
        <f>+C25-(C$7+F25*C$8)</f>
        <v>1.897350000217557E-2</v>
      </c>
      <c r="J25">
        <f>+G25</f>
        <v>1.897350000217557E-2</v>
      </c>
      <c r="O25">
        <f ca="1">+C$11+C$12*$F25</f>
        <v>1.8620719935139775E-2</v>
      </c>
      <c r="Q25" s="2">
        <f>+C25-15018.5</f>
        <v>42086.592499999999</v>
      </c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2024-01-22T06:14:17Z</dcterms:modified>
</cp:coreProperties>
</file>